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drawings/drawing4.xml" ContentType="application/vnd.openxmlformats-officedocument.drawing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0" yWindow="0" windowWidth="13800" windowHeight="4110" tabRatio="675" activeTab="4"/>
  </bookViews>
  <sheets>
    <sheet name="Value added services and minus " sheetId="51" r:id="rId1"/>
    <sheet name="Wholesale tariffs analog TV" sheetId="60" r:id="rId2"/>
    <sheet name="Wholesale tariffs digital TV" sheetId="59" r:id="rId3"/>
    <sheet name="Wholesale tariffs multiplay" sheetId="49" r:id="rId4"/>
    <sheet name="VOO combined tariff 2P-3P" sheetId="61" r:id="rId5"/>
  </sheets>
  <definedNames>
    <definedName name="_xlnm._FilterDatabase" localSheetId="0" hidden="1">'Value added services and minus '!#REF!</definedName>
    <definedName name="billion">1000000000</definedName>
    <definedName name="bit.conversion">1024</definedName>
    <definedName name="bit.per.byte">8</definedName>
    <definedName name="chosen.minus">'Value added services and minus '!$G$94:$G$96</definedName>
    <definedName name="chosen.minus.TVanalogique">'Value added services and minus '!$G$108:$G$110</definedName>
    <definedName name="chosen.minus.TVnumerique">'Value added services and minus '!$G$101:$G$103</definedName>
    <definedName name="days.per.month">30.42</definedName>
    <definedName name="days.per.year">365</definedName>
    <definedName name="epsilon">0.000001</definedName>
    <definedName name="hours.per.day">24</definedName>
    <definedName name="index.minus">'Value added services and minus '!$G$92</definedName>
    <definedName name="liste.minus">'Value added services and minus '!$D$93:$E$93</definedName>
    <definedName name="million">1000000</definedName>
    <definedName name="minus.labels">'Value added services and minus '!$C$112:$C$113</definedName>
    <definedName name="minutes.per.hour">60</definedName>
    <definedName name="months.per.year">12</definedName>
    <definedName name="seconds.per.hour">3600</definedName>
    <definedName name="seconds.per.minute">60</definedName>
    <definedName name="thousand">1000</definedName>
    <definedName name="VAS.label">'Value added services and minus '!$C$6:$C$81</definedName>
    <definedName name="VAS.value">'Value added services and minus '!$G$6:$G$81</definedName>
    <definedName name="VAT.rate">'Value added services and minus '!$D$3</definedName>
  </definedNames>
  <calcPr calcId="152511"/>
</workbook>
</file>

<file path=xl/calcChain.xml><?xml version="1.0" encoding="utf-8"?>
<calcChain xmlns="http://schemas.openxmlformats.org/spreadsheetml/2006/main">
  <c r="D93" i="51" l="1" a="1"/>
  <c r="D93" i="51" s="1"/>
  <c r="E93" i="51" l="1"/>
  <c r="AP25" i="49"/>
  <c r="AM25" i="49"/>
  <c r="AH25" i="49"/>
  <c r="AG25" i="49"/>
  <c r="AC25" i="49"/>
  <c r="AB25" i="49"/>
  <c r="X25" i="49"/>
  <c r="U25" i="49"/>
  <c r="P25" i="49"/>
  <c r="O25" i="49"/>
  <c r="K25" i="49"/>
  <c r="J25" i="49"/>
  <c r="AR48" i="49"/>
  <c r="AQ48" i="49"/>
  <c r="AP48" i="49"/>
  <c r="AO48" i="49"/>
  <c r="AN48" i="49"/>
  <c r="AM48" i="49"/>
  <c r="AO47" i="49"/>
  <c r="AN47" i="49"/>
  <c r="AM47" i="49"/>
  <c r="AR46" i="49"/>
  <c r="AQ46" i="49"/>
  <c r="AP46" i="49"/>
  <c r="AO46" i="49"/>
  <c r="AN46" i="49"/>
  <c r="AM46" i="49"/>
  <c r="AQ44" i="49"/>
  <c r="AP44" i="49"/>
  <c r="AN44" i="49"/>
  <c r="AM44" i="49"/>
  <c r="AP43" i="49"/>
  <c r="AM43" i="49"/>
  <c r="AK48" i="49"/>
  <c r="AJ48" i="49"/>
  <c r="AI48" i="49"/>
  <c r="AH48" i="49"/>
  <c r="AG48" i="49"/>
  <c r="AF48" i="49"/>
  <c r="AE48" i="49"/>
  <c r="AD48" i="49"/>
  <c r="AC48" i="49"/>
  <c r="AB48" i="49"/>
  <c r="AF47" i="49"/>
  <c r="AE47" i="49"/>
  <c r="AD47" i="49"/>
  <c r="AC47" i="49"/>
  <c r="AB47" i="49"/>
  <c r="AK46" i="49"/>
  <c r="AJ46" i="49"/>
  <c r="AI46" i="49"/>
  <c r="AH46" i="49"/>
  <c r="AG46" i="49"/>
  <c r="AF46" i="49"/>
  <c r="AE46" i="49"/>
  <c r="AD46" i="49"/>
  <c r="AC46" i="49"/>
  <c r="AB46" i="49"/>
  <c r="AK44" i="49"/>
  <c r="AJ44" i="49"/>
  <c r="AI44" i="49"/>
  <c r="AH44" i="49"/>
  <c r="AG44" i="49"/>
  <c r="AF44" i="49"/>
  <c r="AE44" i="49"/>
  <c r="AD44" i="49"/>
  <c r="AC44" i="49"/>
  <c r="AB44" i="49"/>
  <c r="AH43" i="49"/>
  <c r="AG43" i="49"/>
  <c r="AC43" i="49"/>
  <c r="AB43" i="49"/>
  <c r="Z48" i="49"/>
  <c r="Y48" i="49"/>
  <c r="X48" i="49"/>
  <c r="W48" i="49"/>
  <c r="V48" i="49"/>
  <c r="U48" i="49"/>
  <c r="W47" i="49"/>
  <c r="V47" i="49"/>
  <c r="U47" i="49"/>
  <c r="Z46" i="49"/>
  <c r="Y46" i="49"/>
  <c r="X46" i="49"/>
  <c r="W46" i="49"/>
  <c r="V46" i="49"/>
  <c r="U46" i="49"/>
  <c r="Y44" i="49"/>
  <c r="X44" i="49"/>
  <c r="V44" i="49"/>
  <c r="U44" i="49"/>
  <c r="X43" i="49"/>
  <c r="U43" i="49"/>
  <c r="S48" i="49"/>
  <c r="R48" i="49"/>
  <c r="Q48" i="49"/>
  <c r="P48" i="49"/>
  <c r="O48" i="49"/>
  <c r="N48" i="49"/>
  <c r="M48" i="49"/>
  <c r="L48" i="49"/>
  <c r="K48" i="49"/>
  <c r="J48" i="49"/>
  <c r="N47" i="49"/>
  <c r="M47" i="49"/>
  <c r="L47" i="49"/>
  <c r="K47" i="49"/>
  <c r="J47" i="49"/>
  <c r="S46" i="49"/>
  <c r="R46" i="49"/>
  <c r="Q46" i="49"/>
  <c r="P46" i="49"/>
  <c r="O46" i="49"/>
  <c r="N46" i="49"/>
  <c r="M46" i="49"/>
  <c r="L46" i="49"/>
  <c r="K46" i="49"/>
  <c r="J46" i="49"/>
  <c r="S44" i="49"/>
  <c r="R44" i="49"/>
  <c r="Q44" i="49"/>
  <c r="P44" i="49"/>
  <c r="O44" i="49"/>
  <c r="N44" i="49"/>
  <c r="M44" i="49"/>
  <c r="L44" i="49"/>
  <c r="K44" i="49"/>
  <c r="J44" i="49"/>
  <c r="P43" i="49"/>
  <c r="O43" i="49"/>
  <c r="K43" i="49"/>
  <c r="J43" i="49"/>
  <c r="H48" i="49"/>
  <c r="G48" i="49"/>
  <c r="H46" i="49"/>
  <c r="G46" i="49"/>
  <c r="H44" i="49"/>
  <c r="G44" i="49"/>
  <c r="E44" i="49"/>
  <c r="E46" i="49"/>
  <c r="E47" i="49"/>
  <c r="E48" i="49"/>
  <c r="AR68" i="49"/>
  <c r="AQ68" i="49"/>
  <c r="AP68" i="49"/>
  <c r="AO68" i="49"/>
  <c r="AN68" i="49"/>
  <c r="AM68" i="49"/>
  <c r="AR67" i="49"/>
  <c r="AQ67" i="49"/>
  <c r="AP67" i="49"/>
  <c r="AO67" i="49"/>
  <c r="AN67" i="49"/>
  <c r="AM67" i="49"/>
  <c r="AK68" i="49"/>
  <c r="AJ68" i="49"/>
  <c r="AI68" i="49"/>
  <c r="AH68" i="49"/>
  <c r="AG68" i="49"/>
  <c r="AF68" i="49"/>
  <c r="AE68" i="49"/>
  <c r="AD68" i="49"/>
  <c r="AC68" i="49"/>
  <c r="AB68" i="49"/>
  <c r="AK67" i="49"/>
  <c r="AJ67" i="49"/>
  <c r="AI67" i="49"/>
  <c r="AH67" i="49"/>
  <c r="AG67" i="49"/>
  <c r="AF67" i="49"/>
  <c r="AE67" i="49"/>
  <c r="AD67" i="49"/>
  <c r="AC67" i="49"/>
  <c r="AB67" i="49"/>
  <c r="Z68" i="49"/>
  <c r="Y68" i="49"/>
  <c r="X68" i="49"/>
  <c r="W68" i="49"/>
  <c r="V68" i="49"/>
  <c r="U68" i="49"/>
  <c r="Z67" i="49"/>
  <c r="Y67" i="49"/>
  <c r="X67" i="49"/>
  <c r="W67" i="49"/>
  <c r="V67" i="49"/>
  <c r="U67" i="49"/>
  <c r="S68" i="49"/>
  <c r="R68" i="49"/>
  <c r="Q68" i="49"/>
  <c r="P68" i="49"/>
  <c r="O68" i="49"/>
  <c r="N68" i="49"/>
  <c r="M68" i="49"/>
  <c r="L68" i="49"/>
  <c r="K68" i="49"/>
  <c r="J68" i="49"/>
  <c r="S67" i="49"/>
  <c r="R67" i="49"/>
  <c r="Q67" i="49"/>
  <c r="P67" i="49"/>
  <c r="O67" i="49"/>
  <c r="N67" i="49"/>
  <c r="M67" i="49"/>
  <c r="L67" i="49"/>
  <c r="K67" i="49"/>
  <c r="J67" i="49"/>
  <c r="H67" i="49"/>
  <c r="G67" i="49"/>
  <c r="E67" i="49"/>
  <c r="G110" i="51" l="1"/>
  <c r="G109" i="51"/>
  <c r="G108" i="51"/>
  <c r="G103" i="51"/>
  <c r="G102" i="51"/>
  <c r="G101" i="51"/>
  <c r="G96" i="51"/>
  <c r="G95" i="51"/>
  <c r="G94" i="51"/>
  <c r="G93" i="51"/>
  <c r="E107" i="51" l="1"/>
  <c r="D107" i="51"/>
  <c r="E100" i="51"/>
  <c r="D100" i="51"/>
  <c r="F13" i="51" l="1"/>
  <c r="P16" i="61" l="1"/>
  <c r="O16" i="61"/>
  <c r="N16" i="61"/>
  <c r="M16" i="61"/>
  <c r="L16" i="61"/>
  <c r="P12" i="61"/>
  <c r="O12" i="61"/>
  <c r="N12" i="61"/>
  <c r="M12" i="61"/>
  <c r="L12" i="61"/>
  <c r="H4" i="61" l="1"/>
  <c r="I4" i="61"/>
  <c r="J4" i="61"/>
  <c r="J8" i="61"/>
  <c r="I8" i="61"/>
  <c r="H8" i="61"/>
  <c r="F54" i="51" l="1"/>
  <c r="G54" i="51" s="1"/>
  <c r="F53" i="51"/>
  <c r="G53" i="51" s="1"/>
  <c r="F50" i="51"/>
  <c r="G50" i="51" s="1"/>
  <c r="F49" i="51"/>
  <c r="G49" i="51" s="1"/>
  <c r="Y43" i="49" l="1"/>
  <c r="V43" i="49"/>
  <c r="AR43" i="49"/>
  <c r="AO43" i="49"/>
  <c r="Z43" i="49"/>
  <c r="W43" i="49"/>
  <c r="AQ43" i="49"/>
  <c r="AN43" i="49"/>
  <c r="F48" i="51"/>
  <c r="F47" i="51"/>
  <c r="F45" i="51"/>
  <c r="G45" i="51" s="1"/>
  <c r="F44" i="51"/>
  <c r="G44" i="51" s="1"/>
  <c r="F42" i="51"/>
  <c r="F41" i="51"/>
  <c r="F39" i="51"/>
  <c r="G39" i="51" s="1"/>
  <c r="F38" i="51"/>
  <c r="G38" i="51" s="1"/>
  <c r="R43" i="49" l="1"/>
  <c r="M43" i="49"/>
  <c r="N43" i="49"/>
  <c r="S43" i="49"/>
  <c r="AF43" i="49"/>
  <c r="AK43" i="49"/>
  <c r="AJ43" i="49"/>
  <c r="AE43" i="49"/>
  <c r="G41" i="51"/>
  <c r="R25" i="49"/>
  <c r="M25" i="49"/>
  <c r="G47" i="51"/>
  <c r="AJ25" i="49"/>
  <c r="AE25" i="49"/>
  <c r="G42" i="51"/>
  <c r="S25" i="49"/>
  <c r="N25" i="49"/>
  <c r="G48" i="51"/>
  <c r="AK25" i="49"/>
  <c r="AF25" i="49"/>
  <c r="F57" i="51"/>
  <c r="G57" i="51" s="1"/>
  <c r="AP27" i="49"/>
  <c r="AM27" i="49"/>
  <c r="AA82" i="49"/>
  <c r="U27" i="49"/>
  <c r="F61" i="51"/>
  <c r="F51" i="51"/>
  <c r="F52" i="51"/>
  <c r="F55" i="51"/>
  <c r="F56" i="51"/>
  <c r="F34" i="51"/>
  <c r="G34" i="51" s="1"/>
  <c r="F35" i="51"/>
  <c r="G35" i="51" s="1"/>
  <c r="F36" i="51"/>
  <c r="G36" i="51" s="1"/>
  <c r="F80" i="51"/>
  <c r="G80" i="51" s="1"/>
  <c r="G56" i="51" l="1"/>
  <c r="AQ25" i="49"/>
  <c r="AQ27" i="49" s="1"/>
  <c r="AN25" i="49"/>
  <c r="AN29" i="49" s="1"/>
  <c r="AN31" i="49" s="1"/>
  <c r="G61" i="51"/>
  <c r="AR20" i="49"/>
  <c r="AR22" i="49" s="1"/>
  <c r="AR23" i="49" s="1"/>
  <c r="AN20" i="49"/>
  <c r="AN22" i="49" s="1"/>
  <c r="AN23" i="49" s="1"/>
  <c r="Z20" i="49"/>
  <c r="V20" i="49"/>
  <c r="V22" i="49" s="1"/>
  <c r="V23" i="49" s="1"/>
  <c r="AQ20" i="49"/>
  <c r="AQ22" i="49" s="1"/>
  <c r="AQ23" i="49" s="1"/>
  <c r="Y20" i="49"/>
  <c r="Y22" i="49" s="1"/>
  <c r="Y23" i="49" s="1"/>
  <c r="AO20" i="49"/>
  <c r="AO22" i="49" s="1"/>
  <c r="AO23" i="49" s="1"/>
  <c r="W20" i="49"/>
  <c r="W22" i="49" s="1"/>
  <c r="W23" i="49" s="1"/>
  <c r="AP20" i="49"/>
  <c r="AP22" i="49" s="1"/>
  <c r="AP23" i="49" s="1"/>
  <c r="X20" i="49"/>
  <c r="X22" i="49" s="1"/>
  <c r="X23" i="49" s="1"/>
  <c r="AO42" i="49"/>
  <c r="W42" i="49"/>
  <c r="AR42" i="49"/>
  <c r="Z42" i="49"/>
  <c r="G55" i="51"/>
  <c r="AO25" i="49"/>
  <c r="AR25" i="49"/>
  <c r="AN42" i="49"/>
  <c r="V42" i="49"/>
  <c r="AQ42" i="49"/>
  <c r="Y42" i="49"/>
  <c r="G52" i="51"/>
  <c r="Y25" i="49"/>
  <c r="V25" i="49"/>
  <c r="V27" i="49" s="1"/>
  <c r="AP42" i="49"/>
  <c r="X42" i="49"/>
  <c r="U42" i="49"/>
  <c r="AM42" i="49"/>
  <c r="G51" i="51"/>
  <c r="W25" i="49"/>
  <c r="W27" i="49" s="1"/>
  <c r="Z25" i="49"/>
  <c r="AO44" i="49"/>
  <c r="W44" i="49"/>
  <c r="AR44" i="49"/>
  <c r="Z44" i="49"/>
  <c r="Z27" i="49"/>
  <c r="AR29" i="49"/>
  <c r="AR31" i="49" s="1"/>
  <c r="AM29" i="49"/>
  <c r="AP29" i="49"/>
  <c r="Z22" i="49"/>
  <c r="Z23" i="49" s="1"/>
  <c r="X27" i="49"/>
  <c r="U29" i="49" l="1"/>
  <c r="U31" i="49" s="1"/>
  <c r="AO29" i="49"/>
  <c r="AO31" i="49" s="1"/>
  <c r="AO30" i="49" s="1"/>
  <c r="Y29" i="49"/>
  <c r="Y31" i="49" s="1"/>
  <c r="Y30" i="49" s="1"/>
  <c r="X29" i="49"/>
  <c r="X31" i="49" s="1"/>
  <c r="AO27" i="49"/>
  <c r="Z29" i="49"/>
  <c r="Z31" i="49" s="1"/>
  <c r="V29" i="49"/>
  <c r="V31" i="49" s="1"/>
  <c r="V30" i="49" s="1"/>
  <c r="AR27" i="49"/>
  <c r="AN27" i="49"/>
  <c r="W29" i="49"/>
  <c r="W31" i="49" s="1"/>
  <c r="Y27" i="49"/>
  <c r="AQ29" i="49"/>
  <c r="AQ31" i="49" s="1"/>
  <c r="AN30" i="49"/>
  <c r="AM31" i="49"/>
  <c r="AM30" i="49" s="1"/>
  <c r="AR30" i="49"/>
  <c r="AP31" i="49"/>
  <c r="AP30" i="49" s="1"/>
  <c r="X30" i="49" l="1"/>
  <c r="Z30" i="49"/>
  <c r="AQ30" i="49"/>
  <c r="U30" i="49"/>
  <c r="W30" i="49"/>
  <c r="F14" i="51" l="1"/>
  <c r="G14" i="51" s="1"/>
  <c r="G43" i="49" l="1"/>
  <c r="H43" i="49"/>
  <c r="F26" i="51"/>
  <c r="G26" i="51" s="1"/>
  <c r="AD33" i="49" l="1"/>
  <c r="AL82" i="49"/>
  <c r="T82" i="49"/>
  <c r="F28" i="51"/>
  <c r="G28" i="51" s="1"/>
  <c r="AK33" i="49" s="1"/>
  <c r="F68" i="51"/>
  <c r="G68" i="51" s="1"/>
  <c r="F27" i="51"/>
  <c r="G27" i="51" s="1"/>
  <c r="AH27" i="49"/>
  <c r="AG27" i="49"/>
  <c r="AC27" i="49"/>
  <c r="AB27" i="49"/>
  <c r="AB33" i="49" l="1"/>
  <c r="AJ33" i="49"/>
  <c r="AI33" i="49"/>
  <c r="AG33" i="49"/>
  <c r="AH33" i="49"/>
  <c r="AC33" i="49"/>
  <c r="AE33" i="49"/>
  <c r="AF33" i="49"/>
  <c r="AB29" i="49"/>
  <c r="AC29" i="49"/>
  <c r="P27" i="49"/>
  <c r="O27" i="49"/>
  <c r="K27" i="49"/>
  <c r="J27" i="49"/>
  <c r="F72" i="51"/>
  <c r="G72" i="51" s="1"/>
  <c r="G13" i="51"/>
  <c r="E43" i="49" s="1"/>
  <c r="AG29" i="49" l="1"/>
  <c r="AG31" i="49" s="1"/>
  <c r="AG30" i="49" s="1"/>
  <c r="AH29" i="49"/>
  <c r="AH31" i="49" s="1"/>
  <c r="AH30" i="49" s="1"/>
  <c r="AC31" i="49"/>
  <c r="AB31" i="49"/>
  <c r="AB30" i="49" s="1"/>
  <c r="AC30" i="49" l="1"/>
  <c r="P29" i="49" l="1"/>
  <c r="J29" i="49"/>
  <c r="O29" i="49"/>
  <c r="K29" i="49"/>
  <c r="F67" i="51" l="1"/>
  <c r="G67" i="51" s="1"/>
  <c r="F25" i="51"/>
  <c r="G25" i="51" s="1"/>
  <c r="F9" i="51"/>
  <c r="G9" i="51" s="1"/>
  <c r="E33" i="49" l="1"/>
  <c r="G33" i="49"/>
  <c r="H33" i="49"/>
  <c r="AP33" i="49"/>
  <c r="AP36" i="49" s="1"/>
  <c r="X33" i="49"/>
  <c r="X36" i="49" s="1"/>
  <c r="S33" i="49"/>
  <c r="O33" i="49"/>
  <c r="K33" i="49"/>
  <c r="AO33" i="49"/>
  <c r="AO36" i="49" s="1"/>
  <c r="W33" i="49"/>
  <c r="R33" i="49"/>
  <c r="N33" i="49"/>
  <c r="J33" i="49"/>
  <c r="AQ33" i="49"/>
  <c r="AQ36" i="49" s="1"/>
  <c r="AM33" i="49"/>
  <c r="AM36" i="49" s="1"/>
  <c r="Y33" i="49"/>
  <c r="Y36" i="49" s="1"/>
  <c r="U33" i="49"/>
  <c r="U36" i="49" s="1"/>
  <c r="P33" i="49"/>
  <c r="L33" i="49"/>
  <c r="AR33" i="49"/>
  <c r="AR36" i="49" s="1"/>
  <c r="Z33" i="49"/>
  <c r="Z36" i="49" s="1"/>
  <c r="Q33" i="49"/>
  <c r="AN33" i="49"/>
  <c r="AN36" i="49" s="1"/>
  <c r="V33" i="49"/>
  <c r="V36" i="49" s="1"/>
  <c r="M33" i="49"/>
  <c r="W36" i="49"/>
  <c r="AC36" i="49"/>
  <c r="AB36" i="49"/>
  <c r="AG36" i="49"/>
  <c r="AH36" i="49"/>
  <c r="F73" i="51"/>
  <c r="F16" i="51"/>
  <c r="F15" i="51"/>
  <c r="E25" i="49" s="1"/>
  <c r="F81" i="51"/>
  <c r="G81" i="51" s="1"/>
  <c r="F79" i="51"/>
  <c r="G79" i="51" s="1"/>
  <c r="F78" i="51"/>
  <c r="G78" i="51" s="1"/>
  <c r="F64" i="51"/>
  <c r="G64" i="51" s="1"/>
  <c r="F63" i="51"/>
  <c r="G63" i="51" s="1"/>
  <c r="F22" i="51"/>
  <c r="G22" i="51" s="1"/>
  <c r="F33" i="51"/>
  <c r="G33" i="51" s="1"/>
  <c r="F32" i="51"/>
  <c r="G32" i="51" s="1"/>
  <c r="F31" i="51"/>
  <c r="G31" i="51" s="1"/>
  <c r="F30" i="51"/>
  <c r="G30" i="51" s="1"/>
  <c r="F29" i="51"/>
  <c r="G29" i="51" s="1"/>
  <c r="F71" i="51"/>
  <c r="G71" i="51" s="1"/>
  <c r="F70" i="51"/>
  <c r="G70" i="51" s="1"/>
  <c r="F69" i="51"/>
  <c r="G69" i="51" s="1"/>
  <c r="F12" i="51"/>
  <c r="G12" i="51" s="1"/>
  <c r="H42" i="49" s="1"/>
  <c r="F11" i="51"/>
  <c r="G11" i="51" s="1"/>
  <c r="G42" i="49" s="1"/>
  <c r="F10" i="51"/>
  <c r="G10" i="51" s="1"/>
  <c r="E42" i="49" s="1"/>
  <c r="AE42" i="49" l="1"/>
  <c r="M42" i="49"/>
  <c r="R42" i="49"/>
  <c r="AJ42" i="49"/>
  <c r="AQ47" i="49"/>
  <c r="AJ47" i="49"/>
  <c r="Y47" i="49"/>
  <c r="R47" i="49"/>
  <c r="AI47" i="49"/>
  <c r="Q47" i="49"/>
  <c r="AR47" i="49"/>
  <c r="AK47" i="49"/>
  <c r="Z47" i="49"/>
  <c r="S47" i="49"/>
  <c r="AH42" i="49"/>
  <c r="P42" i="49"/>
  <c r="AC42" i="49"/>
  <c r="K42" i="49"/>
  <c r="G47" i="49"/>
  <c r="H47" i="49"/>
  <c r="AG42" i="49"/>
  <c r="O42" i="49"/>
  <c r="AB42" i="49"/>
  <c r="J42" i="49"/>
  <c r="AK42" i="49"/>
  <c r="S42" i="49"/>
  <c r="AF42" i="49"/>
  <c r="N42" i="49"/>
  <c r="G25" i="49"/>
  <c r="H25" i="49"/>
  <c r="H27" i="49" s="1"/>
  <c r="AD42" i="49"/>
  <c r="L42" i="49"/>
  <c r="AI42" i="49"/>
  <c r="Q42" i="49"/>
  <c r="AP47" i="49"/>
  <c r="X47" i="49"/>
  <c r="AG47" i="49"/>
  <c r="O47" i="49"/>
  <c r="P47" i="49"/>
  <c r="AH47" i="49"/>
  <c r="E29" i="49"/>
  <c r="E27" i="49"/>
  <c r="G15" i="51"/>
  <c r="G16" i="51"/>
  <c r="G73" i="51"/>
  <c r="F21" i="51"/>
  <c r="G21" i="51" s="1"/>
  <c r="F20" i="51"/>
  <c r="F19" i="51"/>
  <c r="G19" i="51" s="1"/>
  <c r="F18" i="51"/>
  <c r="G18" i="51" s="1"/>
  <c r="F17" i="51"/>
  <c r="G17" i="51" s="1"/>
  <c r="F24" i="51"/>
  <c r="G24" i="51" s="1"/>
  <c r="F8" i="51"/>
  <c r="G8" i="51" s="1"/>
  <c r="F66" i="51"/>
  <c r="G66" i="51" s="1"/>
  <c r="G45" i="49" l="1"/>
  <c r="E45" i="49"/>
  <c r="H45" i="49"/>
  <c r="G66" i="49"/>
  <c r="E66" i="49"/>
  <c r="H66" i="49"/>
  <c r="G41" i="49"/>
  <c r="E41" i="49"/>
  <c r="E9" i="59"/>
  <c r="E9" i="60"/>
  <c r="E10" i="60" s="1"/>
  <c r="E14" i="60" s="1"/>
  <c r="E16" i="60" s="1"/>
  <c r="H41" i="49"/>
  <c r="G68" i="49"/>
  <c r="H68" i="49"/>
  <c r="E68" i="49"/>
  <c r="H69" i="49"/>
  <c r="G69" i="49"/>
  <c r="E69" i="49"/>
  <c r="AQ41" i="49"/>
  <c r="AM41" i="49"/>
  <c r="AJ41" i="49"/>
  <c r="AF41" i="49"/>
  <c r="AB41" i="49"/>
  <c r="Y41" i="49"/>
  <c r="U41" i="49"/>
  <c r="R41" i="49"/>
  <c r="N41" i="49"/>
  <c r="J41" i="49"/>
  <c r="I9" i="60"/>
  <c r="I10" i="60" s="1"/>
  <c r="I14" i="60" s="1"/>
  <c r="AP41" i="49"/>
  <c r="AI41" i="49"/>
  <c r="AE41" i="49"/>
  <c r="X41" i="49"/>
  <c r="M41" i="49"/>
  <c r="AR41" i="49"/>
  <c r="AN41" i="49"/>
  <c r="AK41" i="49"/>
  <c r="AG41" i="49"/>
  <c r="AC41" i="49"/>
  <c r="Z41" i="49"/>
  <c r="V41" i="49"/>
  <c r="P41" i="49"/>
  <c r="G9" i="59"/>
  <c r="S41" i="49"/>
  <c r="AO41" i="49"/>
  <c r="W41" i="49"/>
  <c r="O41" i="49"/>
  <c r="AH41" i="49"/>
  <c r="L41" i="49"/>
  <c r="G9" i="60"/>
  <c r="G10" i="60" s="1"/>
  <c r="G14" i="60" s="1"/>
  <c r="AD41" i="49"/>
  <c r="Q41" i="49"/>
  <c r="K41" i="49"/>
  <c r="I9" i="59"/>
  <c r="G20" i="51"/>
  <c r="E19" i="59" s="1"/>
  <c r="H20" i="49"/>
  <c r="H22" i="49" s="1"/>
  <c r="G20" i="49"/>
  <c r="G22" i="49" s="1"/>
  <c r="G23" i="49" s="1"/>
  <c r="E20" i="49"/>
  <c r="E22" i="49" s="1"/>
  <c r="E23" i="49" s="1"/>
  <c r="G29" i="49"/>
  <c r="G27" i="49"/>
  <c r="H29" i="49"/>
  <c r="F59" i="51"/>
  <c r="G59" i="51" s="1"/>
  <c r="F77" i="51"/>
  <c r="G77" i="51" s="1"/>
  <c r="F62" i="51"/>
  <c r="G62" i="51" s="1"/>
  <c r="F60" i="51"/>
  <c r="F76" i="51"/>
  <c r="G76" i="51" s="1"/>
  <c r="F75" i="51"/>
  <c r="G75" i="51" s="1"/>
  <c r="F58" i="51"/>
  <c r="G58" i="51" s="1"/>
  <c r="F74" i="51"/>
  <c r="G74" i="51" s="1"/>
  <c r="AQ66" i="49" l="1"/>
  <c r="AM66" i="49"/>
  <c r="AJ66" i="49"/>
  <c r="AF66" i="49"/>
  <c r="AB66" i="49"/>
  <c r="Y66" i="49"/>
  <c r="U66" i="49"/>
  <c r="R66" i="49"/>
  <c r="N66" i="49"/>
  <c r="J66" i="49"/>
  <c r="AP66" i="49"/>
  <c r="AI66" i="49"/>
  <c r="AD66" i="49"/>
  <c r="X66" i="49"/>
  <c r="Q66" i="49"/>
  <c r="L66" i="49"/>
  <c r="P66" i="49"/>
  <c r="AG66" i="49"/>
  <c r="AR66" i="49"/>
  <c r="AK66" i="49"/>
  <c r="M66" i="49"/>
  <c r="AO66" i="49"/>
  <c r="AH66" i="49"/>
  <c r="AC66" i="49"/>
  <c r="W66" i="49"/>
  <c r="K66" i="49"/>
  <c r="AN66" i="49"/>
  <c r="V66" i="49"/>
  <c r="O66" i="49"/>
  <c r="AE66" i="49"/>
  <c r="Z66" i="49"/>
  <c r="S66" i="49"/>
  <c r="G60" i="51"/>
  <c r="AI20" i="49"/>
  <c r="AI22" i="49" s="1"/>
  <c r="AI23" i="49" s="1"/>
  <c r="AE20" i="49"/>
  <c r="AE22" i="49" s="1"/>
  <c r="AE23" i="49" s="1"/>
  <c r="Q20" i="49"/>
  <c r="Q22" i="49" s="1"/>
  <c r="Q23" i="49" s="1"/>
  <c r="M20" i="49"/>
  <c r="M22" i="49" s="1"/>
  <c r="M23" i="49" s="1"/>
  <c r="AM20" i="49"/>
  <c r="AM22" i="49" s="1"/>
  <c r="AM23" i="49" s="1"/>
  <c r="AH20" i="49"/>
  <c r="AH22" i="49" s="1"/>
  <c r="AH23" i="49" s="1"/>
  <c r="AD20" i="49"/>
  <c r="AD22" i="49" s="1"/>
  <c r="AD23" i="49" s="1"/>
  <c r="U20" i="49"/>
  <c r="U22" i="49" s="1"/>
  <c r="U23" i="49" s="1"/>
  <c r="P20" i="49"/>
  <c r="P22" i="49" s="1"/>
  <c r="P23" i="49" s="1"/>
  <c r="L20" i="49"/>
  <c r="L22" i="49" s="1"/>
  <c r="L23" i="49" s="1"/>
  <c r="AJ20" i="49"/>
  <c r="AJ22" i="49" s="1"/>
  <c r="AJ23" i="49" s="1"/>
  <c r="AF20" i="49"/>
  <c r="AF22" i="49" s="1"/>
  <c r="AF23" i="49" s="1"/>
  <c r="AB20" i="49"/>
  <c r="AB22" i="49" s="1"/>
  <c r="AB23" i="49" s="1"/>
  <c r="R20" i="49"/>
  <c r="R22" i="49" s="1"/>
  <c r="R23" i="49" s="1"/>
  <c r="N20" i="49"/>
  <c r="N22" i="49" s="1"/>
  <c r="N23" i="49" s="1"/>
  <c r="J20" i="49"/>
  <c r="J22" i="49" s="1"/>
  <c r="J23" i="49" s="1"/>
  <c r="AG20" i="49"/>
  <c r="AG22" i="49" s="1"/>
  <c r="AG23" i="49" s="1"/>
  <c r="AC20" i="49"/>
  <c r="AC22" i="49" s="1"/>
  <c r="AC23" i="49" s="1"/>
  <c r="AK20" i="49"/>
  <c r="AK22" i="49" s="1"/>
  <c r="AK23" i="49" s="1"/>
  <c r="S20" i="49"/>
  <c r="S22" i="49" s="1"/>
  <c r="S23" i="49" s="1"/>
  <c r="O20" i="49"/>
  <c r="O22" i="49" s="1"/>
  <c r="O23" i="49" s="1"/>
  <c r="K20" i="49"/>
  <c r="K22" i="49" s="1"/>
  <c r="K23" i="49" s="1"/>
  <c r="AQ45" i="49"/>
  <c r="AM45" i="49"/>
  <c r="AJ45" i="49"/>
  <c r="AF45" i="49"/>
  <c r="AB45" i="49"/>
  <c r="Y45" i="49"/>
  <c r="U45" i="49"/>
  <c r="R45" i="49"/>
  <c r="N45" i="49"/>
  <c r="J45" i="49"/>
  <c r="AP45" i="49"/>
  <c r="AI45" i="49"/>
  <c r="AE45" i="49"/>
  <c r="X45" i="49"/>
  <c r="Q45" i="49"/>
  <c r="M45" i="49"/>
  <c r="AR45" i="49"/>
  <c r="AN45" i="49"/>
  <c r="AK45" i="49"/>
  <c r="AG45" i="49"/>
  <c r="AC45" i="49"/>
  <c r="Z45" i="49"/>
  <c r="V45" i="49"/>
  <c r="S45" i="49"/>
  <c r="K45" i="49"/>
  <c r="AD45" i="49"/>
  <c r="W45" i="49"/>
  <c r="AO45" i="49"/>
  <c r="P45" i="49"/>
  <c r="AH45" i="49"/>
  <c r="O45" i="49"/>
  <c r="L45" i="49"/>
  <c r="AO69" i="49"/>
  <c r="AH69" i="49"/>
  <c r="AD69" i="49"/>
  <c r="W69" i="49"/>
  <c r="P69" i="49"/>
  <c r="L69" i="49"/>
  <c r="AP69" i="49"/>
  <c r="AJ69" i="49"/>
  <c r="AE69" i="49"/>
  <c r="X69" i="49"/>
  <c r="R69" i="49"/>
  <c r="M69" i="49"/>
  <c r="AR69" i="49"/>
  <c r="AG69" i="49"/>
  <c r="U69" i="49"/>
  <c r="O69" i="49"/>
  <c r="AF69" i="49"/>
  <c r="Y69" i="49"/>
  <c r="S69" i="49"/>
  <c r="AN69" i="49"/>
  <c r="AI69" i="49"/>
  <c r="AC69" i="49"/>
  <c r="V69" i="49"/>
  <c r="Q69" i="49"/>
  <c r="K69" i="49"/>
  <c r="AM69" i="49"/>
  <c r="AB69" i="49"/>
  <c r="Z69" i="49"/>
  <c r="J69" i="49"/>
  <c r="AQ69" i="49"/>
  <c r="AK69" i="49"/>
  <c r="N69" i="49"/>
  <c r="H23" i="49"/>
  <c r="G19" i="59"/>
  <c r="I19" i="59"/>
  <c r="G16" i="60"/>
  <c r="I16" i="60"/>
  <c r="G49" i="49"/>
  <c r="G10" i="59"/>
  <c r="G14" i="59" s="1"/>
  <c r="E10" i="59"/>
  <c r="G65" i="49"/>
  <c r="H65" i="49"/>
  <c r="E65" i="49"/>
  <c r="E49" i="49"/>
  <c r="H49" i="49"/>
  <c r="F43" i="51"/>
  <c r="G43" i="51" s="1"/>
  <c r="F46" i="51"/>
  <c r="F37" i="51"/>
  <c r="G37" i="51" s="1"/>
  <c r="Q43" i="49" l="1"/>
  <c r="L43" i="49"/>
  <c r="G46" i="51"/>
  <c r="AD25" i="49"/>
  <c r="AI25" i="49"/>
  <c r="AI43" i="49"/>
  <c r="AD43" i="49"/>
  <c r="X65" i="49"/>
  <c r="AN65" i="49"/>
  <c r="U65" i="49"/>
  <c r="AM65" i="49"/>
  <c r="AQ49" i="49"/>
  <c r="AQ53" i="49" s="1"/>
  <c r="Y49" i="49"/>
  <c r="Y53" i="49" s="1"/>
  <c r="V49" i="49"/>
  <c r="V53" i="49" s="1"/>
  <c r="AN49" i="49"/>
  <c r="AN53" i="49" s="1"/>
  <c r="Y65" i="49"/>
  <c r="AP65" i="49"/>
  <c r="AQ65" i="49"/>
  <c r="V65" i="49"/>
  <c r="AR65" i="49"/>
  <c r="W65" i="49"/>
  <c r="Z65" i="49"/>
  <c r="AO65" i="49"/>
  <c r="U49" i="49"/>
  <c r="U53" i="49" s="1"/>
  <c r="AM49" i="49"/>
  <c r="AM53" i="49" s="1"/>
  <c r="X49" i="49"/>
  <c r="X53" i="49" s="1"/>
  <c r="AP49" i="49"/>
  <c r="AP53" i="49" s="1"/>
  <c r="E14" i="59"/>
  <c r="I10" i="59"/>
  <c r="AB49" i="49"/>
  <c r="AG49" i="49"/>
  <c r="S65" i="49"/>
  <c r="R65" i="49"/>
  <c r="M65" i="49"/>
  <c r="AC49" i="49"/>
  <c r="AC53" i="49" s="1"/>
  <c r="AH49" i="49"/>
  <c r="AH53" i="49" s="1"/>
  <c r="O65" i="49"/>
  <c r="K49" i="49"/>
  <c r="P65" i="49"/>
  <c r="J65" i="49"/>
  <c r="L65" i="49"/>
  <c r="O49" i="49"/>
  <c r="N65" i="49"/>
  <c r="P49" i="49"/>
  <c r="AD65" i="49"/>
  <c r="AB65" i="49"/>
  <c r="AG65" i="49"/>
  <c r="AH65" i="49"/>
  <c r="AF65" i="49"/>
  <c r="AK65" i="49"/>
  <c r="K65" i="49"/>
  <c r="J49" i="49"/>
  <c r="AE65" i="49"/>
  <c r="AJ65" i="49"/>
  <c r="AI65" i="49"/>
  <c r="AC65" i="49"/>
  <c r="Q65" i="49"/>
  <c r="AB53" i="49"/>
  <c r="AG53" i="49"/>
  <c r="F40" i="51"/>
  <c r="G40" i="51" l="1"/>
  <c r="L25" i="49"/>
  <c r="Q25" i="49"/>
  <c r="W49" i="49"/>
  <c r="W53" i="49" s="1"/>
  <c r="AO49" i="49"/>
  <c r="AO53" i="49" s="1"/>
  <c r="Z49" i="49"/>
  <c r="Z53" i="49" s="1"/>
  <c r="AR49" i="49"/>
  <c r="AR53" i="49" s="1"/>
  <c r="AQ55" i="49"/>
  <c r="AQ73" i="49" s="1"/>
  <c r="AN55" i="49"/>
  <c r="AN73" i="49" s="1"/>
  <c r="V55" i="49"/>
  <c r="V73" i="49" s="1"/>
  <c r="AM55" i="49"/>
  <c r="AM73" i="49" s="1"/>
  <c r="AP55" i="49"/>
  <c r="AP73" i="49" s="1"/>
  <c r="X55" i="49"/>
  <c r="X73" i="49" s="1"/>
  <c r="Y55" i="49"/>
  <c r="Y73" i="49" s="1"/>
  <c r="U55" i="49"/>
  <c r="U73" i="49" s="1"/>
  <c r="I14" i="59"/>
  <c r="E16" i="59"/>
  <c r="AH55" i="49"/>
  <c r="AC55" i="49"/>
  <c r="AB55" i="49"/>
  <c r="AG55" i="49"/>
  <c r="AF49" i="49"/>
  <c r="AJ49" i="49"/>
  <c r="AI49" i="49"/>
  <c r="AD49" i="49"/>
  <c r="AE49" i="49"/>
  <c r="AK49" i="49"/>
  <c r="P31" i="49"/>
  <c r="O31" i="49"/>
  <c r="K31" i="49"/>
  <c r="J31" i="49"/>
  <c r="H31" i="49"/>
  <c r="E31" i="49"/>
  <c r="G31" i="49"/>
  <c r="Z55" i="49" l="1"/>
  <c r="Z73" i="49" s="1"/>
  <c r="AR55" i="49"/>
  <c r="AR73" i="49" s="1"/>
  <c r="W55" i="49"/>
  <c r="W73" i="49" s="1"/>
  <c r="AO55" i="49"/>
  <c r="AO73" i="49" s="1"/>
  <c r="AQ75" i="49"/>
  <c r="AP75" i="49"/>
  <c r="V75" i="49"/>
  <c r="U75" i="49"/>
  <c r="AN75" i="49"/>
  <c r="Y75" i="49"/>
  <c r="X75" i="49"/>
  <c r="AM75" i="49"/>
  <c r="AE29" i="49"/>
  <c r="AE31" i="49" s="1"/>
  <c r="AE30" i="49" s="1"/>
  <c r="AE27" i="49"/>
  <c r="M29" i="49"/>
  <c r="M31" i="49" s="1"/>
  <c r="M27" i="49"/>
  <c r="AJ29" i="49"/>
  <c r="AJ31" i="49" s="1"/>
  <c r="AJ36" i="49" s="1"/>
  <c r="AJ53" i="49" s="1"/>
  <c r="AJ27" i="49"/>
  <c r="AI29" i="49"/>
  <c r="AI31" i="49" s="1"/>
  <c r="AI30" i="49" s="1"/>
  <c r="AI27" i="49"/>
  <c r="N29" i="49"/>
  <c r="N31" i="49" s="1"/>
  <c r="N27" i="49"/>
  <c r="AF29" i="49"/>
  <c r="AF31" i="49" s="1"/>
  <c r="AF30" i="49" s="1"/>
  <c r="AF27" i="49"/>
  <c r="R29" i="49"/>
  <c r="R31" i="49" s="1"/>
  <c r="R30" i="49" s="1"/>
  <c r="R27" i="49"/>
  <c r="Q29" i="49"/>
  <c r="Q31" i="49" s="1"/>
  <c r="Q27" i="49"/>
  <c r="S29" i="49"/>
  <c r="S31" i="49" s="1"/>
  <c r="S27" i="49"/>
  <c r="AK29" i="49"/>
  <c r="AK31" i="49" s="1"/>
  <c r="AK30" i="49" s="1"/>
  <c r="AK27" i="49"/>
  <c r="L29" i="49"/>
  <c r="L31" i="49" s="1"/>
  <c r="L27" i="49"/>
  <c r="AD29" i="49"/>
  <c r="AD31" i="49" s="1"/>
  <c r="AD30" i="49" s="1"/>
  <c r="AD27" i="49"/>
  <c r="AB73" i="49"/>
  <c r="AG73" i="49"/>
  <c r="AC73" i="49"/>
  <c r="AH73" i="49"/>
  <c r="G16" i="59"/>
  <c r="I16" i="59"/>
  <c r="S49" i="49"/>
  <c r="N49" i="49"/>
  <c r="R49" i="49"/>
  <c r="M49" i="49"/>
  <c r="Q49" i="49"/>
  <c r="L49" i="49"/>
  <c r="E36" i="49"/>
  <c r="E53" i="49" s="1"/>
  <c r="E30" i="49"/>
  <c r="P36" i="49"/>
  <c r="P53" i="49" s="1"/>
  <c r="P30" i="49"/>
  <c r="H36" i="49"/>
  <c r="H53" i="49" s="1"/>
  <c r="H30" i="49"/>
  <c r="J36" i="49"/>
  <c r="J53" i="49" s="1"/>
  <c r="J30" i="49"/>
  <c r="G36" i="49"/>
  <c r="G53" i="49" s="1"/>
  <c r="G30" i="49"/>
  <c r="K36" i="49"/>
  <c r="K53" i="49" s="1"/>
  <c r="K30" i="49"/>
  <c r="O36" i="49"/>
  <c r="O53" i="49" s="1"/>
  <c r="O30" i="49"/>
  <c r="AO75" i="49" l="1"/>
  <c r="W75" i="49"/>
  <c r="AR75" i="49"/>
  <c r="Z75" i="49"/>
  <c r="AH75" i="49"/>
  <c r="AC75" i="49"/>
  <c r="AG75" i="49"/>
  <c r="R36" i="49"/>
  <c r="R53" i="49" s="1"/>
  <c r="Q36" i="49"/>
  <c r="Q53" i="49" s="1"/>
  <c r="S36" i="49"/>
  <c r="S53" i="49" s="1"/>
  <c r="N30" i="49"/>
  <c r="S30" i="49"/>
  <c r="N36" i="49"/>
  <c r="N53" i="49" s="1"/>
  <c r="Q30" i="49"/>
  <c r="L30" i="49"/>
  <c r="M30" i="49"/>
  <c r="M36" i="49"/>
  <c r="M53" i="49" s="1"/>
  <c r="L36" i="49"/>
  <c r="L53" i="49" s="1"/>
  <c r="AE36" i="49"/>
  <c r="AE53" i="49" s="1"/>
  <c r="AJ30" i="49"/>
  <c r="AI36" i="49"/>
  <c r="AI53" i="49" s="1"/>
  <c r="AB75" i="49"/>
  <c r="AF36" i="49"/>
  <c r="AF53" i="49" s="1"/>
  <c r="AJ55" i="49"/>
  <c r="AD36" i="49"/>
  <c r="AD53" i="49" s="1"/>
  <c r="AK36" i="49"/>
  <c r="AK53" i="49" s="1"/>
  <c r="G55" i="49"/>
  <c r="G73" i="49" s="1"/>
  <c r="P55" i="49"/>
  <c r="J55" i="49"/>
  <c r="O55" i="49"/>
  <c r="E55" i="49"/>
  <c r="E73" i="49" s="1"/>
  <c r="K55" i="49"/>
  <c r="H55" i="49"/>
  <c r="H73" i="49" s="1"/>
  <c r="AE55" i="49" l="1"/>
  <c r="AE73" i="49" s="1"/>
  <c r="AI55" i="49"/>
  <c r="AI73" i="49" s="1"/>
  <c r="AF55" i="49"/>
  <c r="AF73" i="49" s="1"/>
  <c r="O73" i="49"/>
  <c r="K73" i="49"/>
  <c r="AK55" i="49"/>
  <c r="AJ73" i="49"/>
  <c r="L55" i="49"/>
  <c r="J73" i="49"/>
  <c r="P73" i="49"/>
  <c r="AD55" i="49"/>
  <c r="Q55" i="49"/>
  <c r="S55" i="49"/>
  <c r="R55" i="49"/>
  <c r="R73" i="49" s="1"/>
  <c r="G75" i="49"/>
  <c r="M55" i="49"/>
  <c r="M73" i="49" s="1"/>
  <c r="N55" i="49"/>
  <c r="N73" i="49" s="1"/>
  <c r="H75" i="49"/>
  <c r="E75" i="49"/>
  <c r="P75" i="49" l="1"/>
  <c r="AJ75" i="49"/>
  <c r="J75" i="49"/>
  <c r="K75" i="49"/>
  <c r="AF75" i="49"/>
  <c r="Q73" i="49"/>
  <c r="AK73" i="49"/>
  <c r="AI75" i="49"/>
  <c r="O75" i="49"/>
  <c r="S73" i="49"/>
  <c r="AD73" i="49"/>
  <c r="L73" i="49"/>
  <c r="AE75" i="49"/>
  <c r="R75" i="49"/>
  <c r="M75" i="49"/>
  <c r="N75" i="49"/>
  <c r="S75" i="49" l="1"/>
  <c r="Q75" i="49"/>
  <c r="AD75" i="49"/>
  <c r="AK75" i="49"/>
  <c r="L75" i="49"/>
  <c r="G100" i="51"/>
  <c r="AJ80" i="49"/>
  <c r="AJ82" i="49" s="1"/>
  <c r="E20" i="60"/>
  <c r="E22" i="60" s="1"/>
  <c r="E25" i="60" s="1"/>
  <c r="G23" i="59"/>
  <c r="G25" i="59" s="1"/>
  <c r="I20" i="60"/>
  <c r="I22" i="60" s="1"/>
  <c r="I23" i="59"/>
  <c r="I25" i="59" s="1"/>
  <c r="E23" i="59"/>
  <c r="E25" i="59" s="1"/>
  <c r="G20" i="60"/>
  <c r="G22" i="60" s="1"/>
  <c r="H80" i="49"/>
  <c r="H82" i="49" s="1"/>
  <c r="H85" i="49" s="1"/>
  <c r="E80" i="49"/>
  <c r="E82" i="49" s="1"/>
  <c r="AG80" i="49"/>
  <c r="AG82" i="49" s="1"/>
  <c r="AG85" i="49" s="1"/>
  <c r="AB80" i="49"/>
  <c r="AB82" i="49" s="1"/>
  <c r="Q80" i="49"/>
  <c r="Q82" i="49" s="1"/>
  <c r="AO80" i="49" l="1"/>
  <c r="AO82" i="49" s="1"/>
  <c r="D8" i="61" s="1"/>
  <c r="G107" i="51"/>
  <c r="U80" i="49"/>
  <c r="U82" i="49" s="1"/>
  <c r="B4" i="61" s="1"/>
  <c r="AH80" i="49"/>
  <c r="AH82" i="49" s="1"/>
  <c r="H16" i="61" s="1"/>
  <c r="AQ80" i="49"/>
  <c r="AQ82" i="49" s="1"/>
  <c r="AQ85" i="49" s="1"/>
  <c r="P80" i="49"/>
  <c r="P82" i="49" s="1"/>
  <c r="P84" i="49" s="1"/>
  <c r="G80" i="49"/>
  <c r="G82" i="49" s="1"/>
  <c r="W80" i="49"/>
  <c r="W82" i="49" s="1"/>
  <c r="W84" i="49" s="1"/>
  <c r="H84" i="49"/>
  <c r="S80" i="49"/>
  <c r="S82" i="49" s="1"/>
  <c r="S84" i="49" s="1"/>
  <c r="G24" i="60"/>
  <c r="G25" i="60"/>
  <c r="B16" i="61"/>
  <c r="Q16" i="61" s="1"/>
  <c r="AB84" i="49"/>
  <c r="AB85" i="49"/>
  <c r="I27" i="59"/>
  <c r="I28" i="59"/>
  <c r="E24" i="60"/>
  <c r="J16" i="61"/>
  <c r="AJ84" i="49"/>
  <c r="AJ85" i="49"/>
  <c r="G16" i="61"/>
  <c r="AG84" i="49"/>
  <c r="E27" i="59"/>
  <c r="E28" i="59"/>
  <c r="Q84" i="49"/>
  <c r="I12" i="61"/>
  <c r="E85" i="49"/>
  <c r="E84" i="49"/>
  <c r="I25" i="60"/>
  <c r="I24" i="60"/>
  <c r="G28" i="59"/>
  <c r="G27" i="59"/>
  <c r="Q85" i="49"/>
  <c r="K80" i="49"/>
  <c r="K82" i="49" s="1"/>
  <c r="Y80" i="49"/>
  <c r="Y82" i="49" s="1"/>
  <c r="M80" i="49"/>
  <c r="M82" i="49" s="1"/>
  <c r="AF80" i="49"/>
  <c r="AF82" i="49" s="1"/>
  <c r="AC80" i="49"/>
  <c r="AC82" i="49" s="1"/>
  <c r="AD80" i="49"/>
  <c r="AD82" i="49" s="1"/>
  <c r="AR80" i="49"/>
  <c r="AR82" i="49" s="1"/>
  <c r="X80" i="49"/>
  <c r="X82" i="49" s="1"/>
  <c r="Z80" i="49"/>
  <c r="Z82" i="49" s="1"/>
  <c r="R80" i="49"/>
  <c r="R82" i="49" s="1"/>
  <c r="AE80" i="49"/>
  <c r="AE82" i="49" s="1"/>
  <c r="L80" i="49"/>
  <c r="L82" i="49" s="1"/>
  <c r="J80" i="49"/>
  <c r="J82" i="49" s="1"/>
  <c r="V80" i="49"/>
  <c r="V82" i="49" s="1"/>
  <c r="O80" i="49"/>
  <c r="O82" i="49" s="1"/>
  <c r="AK80" i="49"/>
  <c r="AK82" i="49" s="1"/>
  <c r="AN80" i="49"/>
  <c r="AN82" i="49" s="1"/>
  <c r="AM80" i="49"/>
  <c r="AM82" i="49" s="1"/>
  <c r="AI80" i="49"/>
  <c r="AI82" i="49" s="1"/>
  <c r="AP80" i="49"/>
  <c r="AP82" i="49" s="1"/>
  <c r="N80" i="49"/>
  <c r="N82" i="49" s="1"/>
  <c r="AO85" i="49" l="1"/>
  <c r="F8" i="61"/>
  <c r="U85" i="49"/>
  <c r="U84" i="49"/>
  <c r="AQ84" i="49"/>
  <c r="AO84" i="49"/>
  <c r="H12" i="61"/>
  <c r="D4" i="61"/>
  <c r="AH85" i="49"/>
  <c r="K12" i="61"/>
  <c r="AH84" i="49"/>
  <c r="S85" i="49"/>
  <c r="W85" i="49"/>
  <c r="P85" i="49"/>
  <c r="G85" i="49"/>
  <c r="G84" i="49"/>
  <c r="N84" i="49"/>
  <c r="F12" i="61"/>
  <c r="U12" i="61" s="1"/>
  <c r="N85" i="49"/>
  <c r="J84" i="49"/>
  <c r="J85" i="49"/>
  <c r="B12" i="61"/>
  <c r="Q12" i="61" s="1"/>
  <c r="AC84" i="49"/>
  <c r="AC85" i="49"/>
  <c r="C16" i="61"/>
  <c r="R16" i="61" s="1"/>
  <c r="AI85" i="49"/>
  <c r="I16" i="61"/>
  <c r="AI84" i="49"/>
  <c r="G12" i="61"/>
  <c r="O85" i="49"/>
  <c r="O84" i="49"/>
  <c r="E16" i="61"/>
  <c r="T16" i="61" s="1"/>
  <c r="AE85" i="49"/>
  <c r="AE84" i="49"/>
  <c r="AR85" i="49"/>
  <c r="AR84" i="49"/>
  <c r="G8" i="61"/>
  <c r="M8" i="61" s="1"/>
  <c r="M85" i="49"/>
  <c r="E12" i="61"/>
  <c r="M84" i="49"/>
  <c r="AM85" i="49"/>
  <c r="AM84" i="49"/>
  <c r="B8" i="61"/>
  <c r="C4" i="61"/>
  <c r="L4" i="61" s="1"/>
  <c r="V85" i="49"/>
  <c r="V84" i="49"/>
  <c r="J12" i="61"/>
  <c r="R84" i="49"/>
  <c r="R85" i="49"/>
  <c r="AD84" i="49"/>
  <c r="D16" i="61"/>
  <c r="S16" i="61" s="1"/>
  <c r="AD85" i="49"/>
  <c r="F4" i="61"/>
  <c r="Y85" i="49"/>
  <c r="Y84" i="49"/>
  <c r="AN84" i="49"/>
  <c r="AN85" i="49"/>
  <c r="C8" i="61"/>
  <c r="L8" i="61" s="1"/>
  <c r="Z84" i="49"/>
  <c r="Z85" i="49"/>
  <c r="G4" i="61"/>
  <c r="C12" i="61"/>
  <c r="R12" i="61" s="1"/>
  <c r="K85" i="49"/>
  <c r="K84" i="49"/>
  <c r="E8" i="61"/>
  <c r="AP85" i="49"/>
  <c r="AP84" i="49"/>
  <c r="AK85" i="49"/>
  <c r="K16" i="61"/>
  <c r="AK84" i="49"/>
  <c r="D12" i="61"/>
  <c r="S12" i="61" s="1"/>
  <c r="L84" i="49"/>
  <c r="L85" i="49"/>
  <c r="X84" i="49"/>
  <c r="X85" i="49"/>
  <c r="E4" i="61"/>
  <c r="K4" i="61" s="1"/>
  <c r="AF84" i="49"/>
  <c r="F16" i="61"/>
  <c r="U16" i="61" s="1"/>
  <c r="AF85" i="49"/>
  <c r="M4" i="61" l="1"/>
  <c r="K8" i="61"/>
  <c r="T12" i="61"/>
</calcChain>
</file>

<file path=xl/sharedStrings.xml><?xml version="1.0" encoding="utf-8"?>
<sst xmlns="http://schemas.openxmlformats.org/spreadsheetml/2006/main" count="910" uniqueCount="214">
  <si>
    <t>Email</t>
  </si>
  <si>
    <t xml:space="preserve"> </t>
  </si>
  <si>
    <t>Numericable</t>
  </si>
  <si>
    <t>Telenet</t>
  </si>
  <si>
    <t>Voo</t>
  </si>
  <si>
    <t>-</t>
  </si>
  <si>
    <t>Whop</t>
  </si>
  <si>
    <t>Whoppa</t>
  </si>
  <si>
    <t>Internet &amp; TV</t>
  </si>
  <si>
    <t>Duo TV NET "Un peu"</t>
  </si>
  <si>
    <t>Duo TV NET "Beaucoup"</t>
  </si>
  <si>
    <t>Duo TV NET "Passionnement"</t>
  </si>
  <si>
    <t>Duo TV NET "A la folie"</t>
  </si>
  <si>
    <t>Duo TV NET "Fiber 120"</t>
  </si>
  <si>
    <t>Trio "Un peu"</t>
  </si>
  <si>
    <t>Trio "Beaucoup"</t>
  </si>
  <si>
    <t>Trio "Passionément"</t>
  </si>
  <si>
    <t>Trio "A la folie"</t>
  </si>
  <si>
    <t>Trio "Fiber 120"</t>
  </si>
  <si>
    <t>VAT.rate</t>
  </si>
  <si>
    <t>Internet</t>
  </si>
  <si>
    <t>Modem</t>
  </si>
  <si>
    <t>NUC.TVANALOG</t>
  </si>
  <si>
    <t>TNT.TVANALOG</t>
  </si>
  <si>
    <t>VOO.TVANALOG</t>
  </si>
  <si>
    <t>Price incl. VAT</t>
  </si>
  <si>
    <t>Price excl. VAT</t>
  </si>
  <si>
    <t>TNT.EMAIL.10</t>
  </si>
  <si>
    <t>TNT.STB</t>
  </si>
  <si>
    <t>NUC.STB</t>
  </si>
  <si>
    <t>TNT.WIFI</t>
  </si>
  <si>
    <t>VOO.WIFI</t>
  </si>
  <si>
    <t xml:space="preserve">TNT.2NDSCREEN
</t>
  </si>
  <si>
    <t xml:space="preserve">VOO.2NDSCREEN
</t>
  </si>
  <si>
    <t xml:space="preserve">NUC.2NDSCREEN
</t>
  </si>
  <si>
    <t>TNT.MODEM</t>
  </si>
  <si>
    <t>VOO.MODEM</t>
  </si>
  <si>
    <t>NUC.MODEM</t>
  </si>
  <si>
    <t>NUC.MINIPREM</t>
  </si>
  <si>
    <t>Brutélé</t>
  </si>
  <si>
    <t>VOO.TEL.ECO</t>
  </si>
  <si>
    <t>VOO.TEL.BLA</t>
  </si>
  <si>
    <t>NUC.TEL.START</t>
  </si>
  <si>
    <t>NUC.TEL.EXTRA</t>
  </si>
  <si>
    <t>TNT.TEL.EUROPE</t>
  </si>
  <si>
    <t>TNT.BB.BASIC</t>
  </si>
  <si>
    <t>TNT.BB.WHOP</t>
  </si>
  <si>
    <t>TNT.BB.WHOPPA</t>
  </si>
  <si>
    <t>VOO.BB.UNPEU</t>
  </si>
  <si>
    <t>VOO.BB.PASSION</t>
  </si>
  <si>
    <t>VOO.BB.BCP</t>
  </si>
  <si>
    <t>VOO.BB.FOLIE</t>
  </si>
  <si>
    <t>VOO.BB.FIBRE</t>
  </si>
  <si>
    <t>Discount</t>
  </si>
  <si>
    <t>NUC.DROITS</t>
  </si>
  <si>
    <t>TNT.DROITS</t>
  </si>
  <si>
    <t>Nethys</t>
  </si>
  <si>
    <t>Voo - Brutélé</t>
  </si>
  <si>
    <t>Voo - Nethys</t>
  </si>
  <si>
    <t>NUC.MINIPREM.STANDALONE</t>
  </si>
  <si>
    <t>liste.minus</t>
  </si>
  <si>
    <t>chosen.minus</t>
  </si>
  <si>
    <t>NUC.DROITS.AUDIOV</t>
  </si>
  <si>
    <t>BRUTELE.DROITS.AUDIOV</t>
  </si>
  <si>
    <t>NETHYS.DROITS.AUDIOV</t>
  </si>
  <si>
    <t>BRUTELE.DROITS</t>
  </si>
  <si>
    <t>NETHYS.DROITS</t>
  </si>
  <si>
    <t>Minus 2P</t>
  </si>
  <si>
    <t>Minus TV numérique</t>
  </si>
  <si>
    <t>Minus TV analogique</t>
  </si>
  <si>
    <t>liste.minus.TVanalogique</t>
  </si>
  <si>
    <t>liste.minus.TVnumerique</t>
  </si>
  <si>
    <t>chosen.minus.TVnumerique</t>
  </si>
  <si>
    <t>chosen.minus.TVanalogique</t>
  </si>
  <si>
    <t>Total (excl. VAT)</t>
  </si>
  <si>
    <t>NUC.BB.50MBPS</t>
  </si>
  <si>
    <t>NUC.BB.100MBPS</t>
  </si>
  <si>
    <t>NUC.BB.200MBPS</t>
  </si>
  <si>
    <t>TNT.PLAYSPORTS.STANDALONE.1</t>
  </si>
  <si>
    <t>TNT.PLAYSPORTS.STANDALONE.2</t>
  </si>
  <si>
    <t>TNT.PLAYSPORTS.1</t>
  </si>
  <si>
    <t>TNT.PLAYSPORTS.2</t>
  </si>
  <si>
    <t>VOONEW.BB.WAHOO</t>
  </si>
  <si>
    <t>VOONEW.BB.TATOO</t>
  </si>
  <si>
    <t>VOONEW.PANORAMA.STANDALONE</t>
  </si>
  <si>
    <t>VOO.STBVOOCORDER</t>
  </si>
  <si>
    <t>VOO.STBEVASION</t>
  </si>
  <si>
    <t>wahoo 2P</t>
  </si>
  <si>
    <t>wahoo 3P</t>
  </si>
  <si>
    <t>NUC.TEL.VOISINSETMONDE</t>
  </si>
  <si>
    <t>NUC.TEL.VOISINS</t>
  </si>
  <si>
    <t>toudoo 2P</t>
  </si>
  <si>
    <t>toudoo 3P</t>
  </si>
  <si>
    <t>tatoo 2P</t>
  </si>
  <si>
    <t>tatoo 3P</t>
  </si>
  <si>
    <t>VOONEW.BB.TOUDOO</t>
  </si>
  <si>
    <t>NUC.EMAIL.30</t>
  </si>
  <si>
    <t>BRUTELE.PAS.VFOOT2EUR</t>
  </si>
  <si>
    <t>BRUTELE.FOL.VFOOT2EUR</t>
  </si>
  <si>
    <t>BRUTELE.FIB.VFOOT2EUR</t>
  </si>
  <si>
    <t>BRUTELE.PAS.VFOOT.STANDALONE</t>
  </si>
  <si>
    <t>BRUTELE.FOL.VFOOT.STANDALONE</t>
  </si>
  <si>
    <t>BRUTELE.FIB.VFOOT.STANDALONE</t>
  </si>
  <si>
    <t>NETHYS.PAS.VFOOT.STANDALONE</t>
  </si>
  <si>
    <t>NETHYS.FOL.VFOOT.STANDALONE</t>
  </si>
  <si>
    <t>NETHYS.FIB.VFOOT.STANDALONE</t>
  </si>
  <si>
    <t>NETHYS.PAS.VFOOT2EUR</t>
  </si>
  <si>
    <t>NETHYS.FOL.VFOOT2EUR</t>
  </si>
  <si>
    <t>NETHYS.FIB.VFOOT2EUR</t>
  </si>
  <si>
    <t>BRUTELENEW.WAH.VFOOT.STANDALONE</t>
  </si>
  <si>
    <t>BRUTELENEW.TAT.VFOOT3.90EUR</t>
  </si>
  <si>
    <t>BRUTELENEW.WAH.VFOOT6.90EUR</t>
  </si>
  <si>
    <t>NETHYSNEW.TAT.VFOOT.STANDALONE</t>
  </si>
  <si>
    <t>NETHYSNEW.WAH.VFOOT.STANDALONE</t>
  </si>
  <si>
    <t>NETHYSNEW.TAT.VFOOT3.90EUR</t>
  </si>
  <si>
    <t>NETHYSNEW.WAH.VFOOT6.90EUR</t>
  </si>
  <si>
    <t>BRUTELENEW.TAT.VFOOT.STANDALONE</t>
  </si>
  <si>
    <t>Allocation (%)</t>
  </si>
  <si>
    <t>Lowest-end speed</t>
  </si>
  <si>
    <t>Low-end speed</t>
  </si>
  <si>
    <t>Mid-end speed</t>
  </si>
  <si>
    <t>High-end speed</t>
  </si>
  <si>
    <t>Highest-end speed</t>
  </si>
  <si>
    <t>Share 3P</t>
  </si>
  <si>
    <t>Voo - Brutélé NEW PRODUCTS</t>
  </si>
  <si>
    <t>Voo - Nethys LEGACY PRODUCTS</t>
  </si>
  <si>
    <t>Voo - Brutélé LEGACY PRODUCTS</t>
  </si>
  <si>
    <t>Un Peu</t>
  </si>
  <si>
    <t>Beaucoup</t>
  </si>
  <si>
    <t>A la folie</t>
  </si>
  <si>
    <t>Fiber 120</t>
  </si>
  <si>
    <t>Un Peu 2P</t>
  </si>
  <si>
    <t>Beaucoup 2P</t>
  </si>
  <si>
    <t>A la folie 2P</t>
  </si>
  <si>
    <t>Fiber 120 2P</t>
  </si>
  <si>
    <t>Un Peu 3P</t>
  </si>
  <si>
    <t>Beaucoup 3P</t>
  </si>
  <si>
    <t>A la folie 3P</t>
  </si>
  <si>
    <t>Fiber 120 3P</t>
  </si>
  <si>
    <t xml:space="preserve">toudoo </t>
  </si>
  <si>
    <t>wahoo</t>
  </si>
  <si>
    <t>tatoo</t>
  </si>
  <si>
    <t>toudoo</t>
  </si>
  <si>
    <t>Passio 2P</t>
  </si>
  <si>
    <t>Passio 3P</t>
  </si>
  <si>
    <t>Passio</t>
  </si>
  <si>
    <t>During transition period</t>
  </si>
  <si>
    <t>After transition period</t>
  </si>
  <si>
    <t>1P high-end BB profile does not exist in new tariff plan structure. We use the price of the legacy BB Fibre value, which has the same specifications.</t>
  </si>
  <si>
    <t>Retail products commercialized by the cable operators ----&gt;</t>
  </si>
  <si>
    <t>Analog TV</t>
  </si>
  <si>
    <t>Calculation of wholesale tariffs - analog TV</t>
  </si>
  <si>
    <t>Components of the retail product</t>
  </si>
  <si>
    <t>TV (excl. royalties)</t>
  </si>
  <si>
    <t>Reference retail price of the Analog TV offering</t>
  </si>
  <si>
    <t>Reference retail price (new)</t>
  </si>
  <si>
    <t>Old reference retail price</t>
  </si>
  <si>
    <t>Difference (%)</t>
  </si>
  <si>
    <t>Minus and wholesal tariffs</t>
  </si>
  <si>
    <t>Minus - FINAL</t>
  </si>
  <si>
    <t>Wholesale price - FINAL</t>
  </si>
  <si>
    <t>Old wholesal price</t>
  </si>
  <si>
    <t>Difference (absolut)</t>
  </si>
  <si>
    <t>Calculation of wholesale tariffs - digital TV</t>
  </si>
  <si>
    <t>Digital TV</t>
  </si>
  <si>
    <t>Reference retail price of the Digital TV offering (including analog TV)</t>
  </si>
  <si>
    <t>Decoder</t>
  </si>
  <si>
    <t>Price of the decoder</t>
  </si>
  <si>
    <t>Calculation of wholesale tariffs - multiplay</t>
  </si>
  <si>
    <t>Components of the retail product (bottom-up)</t>
  </si>
  <si>
    <t>TV (excluding copyright)</t>
  </si>
  <si>
    <t>Content 1</t>
  </si>
  <si>
    <t>Content 2</t>
  </si>
  <si>
    <t>2nd screen</t>
  </si>
  <si>
    <t>Fixed Telephony 1</t>
  </si>
  <si>
    <t>Fixed Telephony 2</t>
  </si>
  <si>
    <t>Top-down composition of pack</t>
  </si>
  <si>
    <t>Retail price without decoder (incl. VAT)</t>
  </si>
  <si>
    <t>Decoder rental fee (incl. VAT)</t>
  </si>
  <si>
    <t>Retail price incl. decoder (incl. VAT)</t>
  </si>
  <si>
    <t>Retail price incl. decoder (excl VAT)</t>
  </si>
  <si>
    <t>Price of discounted additional content (incl. VAT)</t>
  </si>
  <si>
    <t>Discounted additional content</t>
  </si>
  <si>
    <t>Price of discounted additional content (excl. VAT)</t>
  </si>
  <si>
    <t>Retail price to consider (incl. VAT)</t>
  </si>
  <si>
    <t>Retail price to consider (excl. VAT)</t>
  </si>
  <si>
    <t>Deduction of VAT</t>
  </si>
  <si>
    <t>Deduction of copyrights (excl. VAT)</t>
  </si>
  <si>
    <t>Copyrights</t>
  </si>
  <si>
    <t>Applicable retail price (excl. VAT and copyrights)</t>
  </si>
  <si>
    <t>TV (excl. copyrights)</t>
  </si>
  <si>
    <t>Multiplay bundle discount top-down/bottom-up</t>
  </si>
  <si>
    <t>Out of bundle reculculated retail price</t>
  </si>
  <si>
    <t>Elements to deduct from 1P BB offer</t>
  </si>
  <si>
    <t>Elements to deduct</t>
  </si>
  <si>
    <t>Wifi</t>
  </si>
  <si>
    <t>Webspace</t>
  </si>
  <si>
    <t>Reference retail price "TV+Internet"</t>
  </si>
  <si>
    <t>Minus and wholesale tariffs</t>
  </si>
  <si>
    <t>Not sold anymore as standalone - is standalone price as per July 2015.</t>
  </si>
  <si>
    <t>Does not exist anymore. We apply the tariff of the old 200 Mb product in relation to the high end 3P (identical download speed).</t>
  </si>
  <si>
    <t xml:space="preserve">Only applicable in the Walloon Region (for simplicity, in calculation sheet we only consider case in Brussels Region for Numericable) </t>
  </si>
  <si>
    <t>Share 3-Play</t>
  </si>
  <si>
    <t>Calculation parameters: value of services, minus percentages and allocation rates</t>
  </si>
  <si>
    <t>index.minus</t>
  </si>
  <si>
    <t>minus.labels</t>
  </si>
  <si>
    <t>The selected MINUS will be used in the wholesale tariff calculations.</t>
  </si>
  <si>
    <t>VAS.label</t>
  </si>
  <si>
    <t>VAS.value</t>
  </si>
  <si>
    <t>Value of standalone services (excl. VAT)</t>
  </si>
  <si>
    <t>Value (incl. VAT)</t>
  </si>
  <si>
    <t>Bottom-up composition of pack</t>
  </si>
  <si>
    <t>Difference (absolute)</t>
  </si>
  <si>
    <t>Value of element to deduct (before discount)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</si>
</sst>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164" formatCode="#,##0_);[Red]\-#,##0_);0_);@_)"/>
    <numFmt numFmtId="165" formatCode="#,##0.00_);[Red]\-#,##0.00_);0.00_);@_)"/>
    <numFmt numFmtId="166" formatCode="#,##0%;[Red]\-#,##0%;0%;@_)"/>
    <numFmt numFmtId="167" formatCode="#,##0.00%;[Red]\-#,##0.00%;0.00%;@_)"/>
    <numFmt numFmtId="168" formatCode="dd\ mmm\ yy_)"/>
    <numFmt numFmtId="169" formatCode="* _(#,##0_);[Red]* \(#,##0\);* _(&quot;-&quot;?_);@_)"/>
    <numFmt numFmtId="170" formatCode="* _(#,##0.00_);[Red]* \(#,##0.00\);* _(&quot;-&quot;?_);@_)"/>
    <numFmt numFmtId="171" formatCode="\€\ * _(#,##0_);[Red]\€\ * \(#,##0\);\€\ * _(&quot;-&quot;?_);@_)"/>
    <numFmt numFmtId="172" formatCode="\€\ * _(#,##0.00_);[Red]\€\ * \(#,##0.00\);\€\ * _(&quot;-&quot;?_);@_)"/>
    <numFmt numFmtId="173" formatCode="[$EUR]\ * _(#,##0_);[Red][$EUR]\ * \(#,##0\);[$EUR]\ * _(&quot;-&quot;?_);@_)"/>
    <numFmt numFmtId="174" formatCode="[$EUR]\ * _(#,##0.00_);[Red][$EUR]\ * \(#,##0.00\);[$EUR]\ * _(&quot;-&quot;?_);@_)"/>
    <numFmt numFmtId="175" formatCode="\$\ * _(#,##0_);[Red]\$\ * \(#,##0\);\$\ * _(&quot;-&quot;?_);@_)"/>
    <numFmt numFmtId="176" formatCode="\$\ * _(#,##0.00_);[Red]\$\ * \(#,##0.00\);\$\ * _(&quot;-&quot;?_);@_)"/>
    <numFmt numFmtId="177" formatCode="[$USD]\ * _(#,##0_);[Red][$USD]\ * \(#,##0\);[$USD]\ * _(&quot;-&quot;?_);@_)"/>
    <numFmt numFmtId="178" formatCode="[$USD]\ * _(#,##0.00_);[Red][$USD]\ * \(#,##0.00\);[$USD]\ * _(&quot;-&quot;?_);@_)"/>
    <numFmt numFmtId="179" formatCode="\£\ * _(#,##0_);[Red]\£\ * \(#,##0\);\£\ * _(&quot;-&quot;?_);@_)"/>
    <numFmt numFmtId="180" formatCode="\£\ * _(#,##0.00_);[Red]\£\ * \(#,##0.00\);\£\ * _(&quot;-&quot;?_);@_)"/>
    <numFmt numFmtId="181" formatCode="[$GBP]\ * _(#,##0_);[Red][$GBP]\ * \(#,##0\);[$GBP]\ * _(&quot;-&quot;?_);@_)"/>
    <numFmt numFmtId="182" formatCode="[$GBP]\ * _(#,##0.00_);[Red][$GBP]\ * \(#,##0.00\);[$GBP]\ * _(&quot;-&quot;?_);@_)"/>
    <numFmt numFmtId="183" formatCode="mmm\ yy_)"/>
    <numFmt numFmtId="184" formatCode="yyyy_)"/>
    <numFmt numFmtId="185" formatCode="#,##0_);[Red]\-#,##0_);&quot;-&quot;?_);@_)"/>
    <numFmt numFmtId="186" formatCode="#,##0.00_);[Red]\-#,##0.00_);&quot;-&quot;?_);@_)"/>
    <numFmt numFmtId="187" formatCode="#,##0%;[Red]\-#,##0%;&quot;-&quot;\%;@_)"/>
    <numFmt numFmtId="188" formatCode="#,##0.00%;[Red]\-#,##0.00%;&quot;-&quot;\%;@_)"/>
    <numFmt numFmtId="189" formatCode="#,##0.00000000000000;[Red]#,##0.00000000000000"/>
    <numFmt numFmtId="190" formatCode="_-* #,##0_-;\-* #,##0_-;_-* &quot;-&quot;_-;_-@_-"/>
    <numFmt numFmtId="191" formatCode="_-* #,##0.00_-;\-* #,##0.00_-;_-* &quot;-&quot;??_-;_-@_-"/>
    <numFmt numFmtId="192" formatCode="&quot;€&quot;#,##0;\-&quot;€&quot;#,##0"/>
    <numFmt numFmtId="193" formatCode="&quot;€&quot;\ #,##0.00"/>
    <numFmt numFmtId="194" formatCode="&quot;€&quot;\ #,##0.0000"/>
    <numFmt numFmtId="195" formatCode="#,##0.0%;[Red]\-#,##0.0%;&quot;-&quot;\%;@_)"/>
  </numFmts>
  <fonts count="28" x14ac:knownFonts="1">
    <font>
      <sz val="9"/>
      <name val="Arial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name val="Arial"/>
      <family val="2"/>
    </font>
    <font>
      <sz val="9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b/>
      <sz val="22"/>
      <name val="Arial"/>
      <family val="2"/>
    </font>
    <font>
      <sz val="8"/>
      <name val="Arial"/>
      <family val="2"/>
    </font>
    <font>
      <i/>
      <sz val="9"/>
      <color indexed="55"/>
      <name val="Arial"/>
      <family val="2"/>
    </font>
    <font>
      <i/>
      <sz val="9"/>
      <color rgb="FFC41230"/>
      <name val="Arial"/>
      <family val="2"/>
    </font>
    <font>
      <b/>
      <sz val="9"/>
      <color rgb="FFFFFFFF"/>
      <name val="Arial"/>
      <family val="2"/>
    </font>
    <font>
      <sz val="9"/>
      <color rgb="FFFFFFFF"/>
      <name val="Arial"/>
      <family val="2"/>
    </font>
    <font>
      <b/>
      <sz val="9"/>
      <color theme="1"/>
      <name val="Arial"/>
      <family val="2"/>
    </font>
    <font>
      <sz val="12"/>
      <color theme="1"/>
      <name val="Arial"/>
      <family val="2"/>
      <scheme val="minor"/>
    </font>
    <font>
      <i/>
      <sz val="9"/>
      <color indexed="16"/>
      <name val="Arial"/>
      <family val="2"/>
    </font>
    <font>
      <sz val="11"/>
      <color indexed="8"/>
      <name val="Calibri"/>
      <family val="2"/>
    </font>
    <font>
      <b/>
      <sz val="9"/>
      <color rgb="FF3F3F3F"/>
      <name val="Arial"/>
      <family val="2"/>
    </font>
    <font>
      <sz val="10"/>
      <name val="Arial"/>
      <family val="2"/>
    </font>
    <font>
      <sz val="9.75"/>
      <name val="Arial"/>
      <family val="2"/>
    </font>
    <font>
      <sz val="10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i/>
      <sz val="9"/>
      <color theme="1"/>
      <name val="Arial"/>
      <family val="2"/>
      <scheme val="minor"/>
    </font>
    <font>
      <b/>
      <i/>
      <sz val="8"/>
      <name val="Arial"/>
      <family val="2"/>
    </font>
    <font>
      <b/>
      <sz val="8"/>
      <name val="Arial"/>
      <family val="2"/>
    </font>
    <font>
      <i/>
      <sz val="9"/>
      <color rgb="FFFF0000"/>
      <name val="Arial"/>
      <family val="2"/>
    </font>
    <font>
      <b/>
      <sz val="10"/>
      <name val="Arial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AB3"/>
        <bgColor indexed="15"/>
      </patternFill>
    </fill>
    <fill>
      <patternFill patternType="solid">
        <fgColor rgb="FFD0FFD0"/>
        <bgColor indexed="64"/>
      </patternFill>
    </fill>
    <fill>
      <patternFill patternType="solid">
        <fgColor rgb="FFB4FF3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E0A0"/>
        <bgColor indexed="64"/>
      </patternFill>
    </fill>
    <fill>
      <patternFill patternType="solid">
        <fgColor rgb="FF221F72"/>
        <bgColor indexed="64"/>
      </patternFill>
    </fill>
    <fill>
      <patternFill patternType="solid">
        <fgColor rgb="FFC4D0E9"/>
        <bgColor indexed="64"/>
      </patternFill>
    </fill>
    <fill>
      <patternFill patternType="solid">
        <fgColor rgb="FF221F72"/>
        <bgColor rgb="FF221F72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0.59999389629810485"/>
        <bgColor rgb="FF221F72"/>
      </patternFill>
    </fill>
    <fill>
      <patternFill patternType="solid">
        <fgColor theme="3" tint="0.749992370372631"/>
        <bgColor rgb="FF221F72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15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 tint="-0.34998626667073579"/>
        <bgColor indexed="64"/>
      </patternFill>
    </fill>
  </fills>
  <borders count="17">
    <border>
      <left/>
      <right/>
      <top/>
      <bottom/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C000"/>
      </left>
      <right style="thin">
        <color rgb="FF00C000"/>
      </right>
      <top style="thin">
        <color rgb="FF00C000"/>
      </top>
      <bottom style="thin">
        <color rgb="FF00C000"/>
      </bottom>
      <diagonal/>
    </border>
    <border>
      <left/>
      <right/>
      <top style="medium">
        <color rgb="FFC4D0E9"/>
      </top>
      <bottom style="medium">
        <color rgb="FFC4D0E9"/>
      </bottom>
      <diagonal/>
    </border>
    <border>
      <left/>
      <right/>
      <top style="medium">
        <color rgb="FFC4D0E9"/>
      </top>
      <bottom/>
      <diagonal/>
    </border>
    <border>
      <left style="dotted">
        <color rgb="FF00C000"/>
      </left>
      <right style="dotted">
        <color rgb="FF00C000"/>
      </right>
      <top style="dotted">
        <color rgb="FF00C000"/>
      </top>
      <bottom style="dotted">
        <color rgb="FF00C000"/>
      </bottom>
      <diagonal/>
    </border>
    <border>
      <left/>
      <right/>
      <top style="medium">
        <color indexed="4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medium">
        <color indexed="41"/>
      </top>
      <bottom style="medium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02">
    <xf numFmtId="0" fontId="0" fillId="0" borderId="0">
      <alignment vertical="center"/>
    </xf>
    <xf numFmtId="0" fontId="4" fillId="0" borderId="0" applyNumberFormat="0" applyAlignment="0">
      <alignment vertical="center"/>
    </xf>
    <xf numFmtId="165" fontId="10" fillId="0" borderId="0" applyNumberFormat="0" applyAlignment="0">
      <alignment vertical="center"/>
    </xf>
    <xf numFmtId="0" fontId="12" fillId="10" borderId="0" applyNumberFormat="0">
      <alignment horizontal="center" vertical="top" wrapText="1"/>
    </xf>
    <xf numFmtId="0" fontId="12" fillId="8" borderId="0" applyNumberFormat="0">
      <alignment horizontal="left" vertical="top" wrapText="1"/>
    </xf>
    <xf numFmtId="0" fontId="12" fillId="8" borderId="0" applyNumberFormat="0">
      <alignment horizontal="centerContinuous" vertical="top"/>
    </xf>
    <xf numFmtId="0" fontId="13" fillId="8" borderId="0" applyNumberFormat="0">
      <alignment horizontal="center" vertical="top" wrapText="1"/>
    </xf>
    <xf numFmtId="169" fontId="4" fillId="0" borderId="0" applyFont="0" applyFill="0" applyBorder="0" applyAlignment="0" applyProtection="0">
      <alignment vertical="center"/>
    </xf>
    <xf numFmtId="170" fontId="4" fillId="0" borderId="0" applyFont="0" applyFill="0" applyBorder="0" applyAlignment="0" applyProtection="0">
      <alignment vertical="center"/>
    </xf>
    <xf numFmtId="175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3" fontId="4" fillId="0" borderId="0" applyFont="0" applyFill="0" applyBorder="0" applyAlignment="0" applyProtection="0">
      <alignment vertical="center"/>
    </xf>
    <xf numFmtId="174" fontId="4" fillId="0" borderId="0" applyFont="0" applyFill="0" applyBorder="0" applyAlignment="0" applyProtection="0">
      <alignment vertical="center"/>
    </xf>
    <xf numFmtId="171" fontId="4" fillId="0" borderId="0" applyFont="0" applyFill="0" applyBorder="0" applyAlignment="0" applyProtection="0">
      <alignment vertical="center"/>
    </xf>
    <xf numFmtId="172" fontId="4" fillId="0" borderId="0" applyFont="0" applyFill="0" applyBorder="0" applyAlignment="0" applyProtection="0">
      <alignment vertical="center"/>
    </xf>
    <xf numFmtId="181" fontId="4" fillId="0" borderId="0" applyFont="0" applyFill="0" applyBorder="0" applyAlignment="0" applyProtection="0">
      <alignment vertical="center"/>
    </xf>
    <xf numFmtId="182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68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4" fontId="4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horizontal="left" vertical="center"/>
    </xf>
    <xf numFmtId="0" fontId="7" fillId="0" borderId="0" applyNumberFormat="0" applyFill="0" applyBorder="0" applyAlignment="0" applyProtection="0">
      <alignment vertical="center"/>
    </xf>
    <xf numFmtId="0" fontId="4" fillId="11" borderId="0" applyNumberFormat="0" applyFont="0" applyBorder="0" applyAlignment="0" applyProtection="0">
      <alignment vertical="center"/>
    </xf>
    <xf numFmtId="0" fontId="4" fillId="0" borderId="5" applyNumberFormat="0" applyAlignment="0">
      <alignment vertical="center"/>
    </xf>
    <xf numFmtId="0" fontId="4" fillId="0" borderId="2" applyNumberFormat="0" applyAlignment="0">
      <alignment vertical="center"/>
      <protection locked="0"/>
    </xf>
    <xf numFmtId="164" fontId="4" fillId="3" borderId="2" applyNumberFormat="0" applyAlignment="0">
      <alignment vertical="center"/>
      <protection locked="0"/>
    </xf>
    <xf numFmtId="0" fontId="4" fillId="4" borderId="0" applyNumberFormat="0" applyAlignment="0">
      <alignment vertical="center"/>
    </xf>
    <xf numFmtId="0" fontId="4" fillId="6" borderId="0" applyNumberFormat="0" applyAlignment="0">
      <alignment vertical="center"/>
    </xf>
    <xf numFmtId="0" fontId="4" fillId="5" borderId="0" applyNumberFormat="0" applyAlignment="0">
      <alignment vertical="center"/>
    </xf>
    <xf numFmtId="0" fontId="4" fillId="0" borderId="1" applyNumberFormat="0" applyAlignment="0">
      <alignment vertical="center"/>
      <protection locked="0"/>
    </xf>
    <xf numFmtId="0" fontId="11" fillId="0" borderId="0" applyNumberFormat="0" applyAlignment="0">
      <alignment vertical="center"/>
    </xf>
    <xf numFmtId="0" fontId="9" fillId="0" borderId="0" applyNumberFormat="0" applyFill="0" applyBorder="0" applyAlignment="0" applyProtection="0">
      <alignment vertical="center"/>
    </xf>
    <xf numFmtId="185" fontId="4" fillId="0" borderId="0" applyFont="0" applyFill="0" applyBorder="0" applyAlignment="0" applyProtection="0">
      <alignment vertical="center"/>
    </xf>
    <xf numFmtId="186" fontId="4" fillId="0" borderId="0" applyFont="0" applyFill="0" applyBorder="0" applyAlignment="0" applyProtection="0">
      <alignment vertical="center"/>
    </xf>
    <xf numFmtId="0" fontId="4" fillId="7" borderId="0" applyNumberFormat="0" applyFont="0" applyBorder="0" applyAlignment="0" applyProtection="0">
      <alignment vertical="center"/>
    </xf>
    <xf numFmtId="187" fontId="4" fillId="0" borderId="0" applyFont="0" applyFill="0" applyBorder="0" applyAlignment="0" applyProtection="0">
      <alignment horizontal="right" vertical="center"/>
    </xf>
    <xf numFmtId="188" fontId="4" fillId="0" borderId="0" applyFont="0" applyFill="0" applyBorder="0" applyAlignment="0" applyProtection="0">
      <alignment vertical="center"/>
    </xf>
    <xf numFmtId="0" fontId="7" fillId="0" borderId="0" applyNumberFormat="0" applyFill="0" applyBorder="0">
      <alignment horizontal="left" vertical="center" wrapText="1"/>
    </xf>
    <xf numFmtId="0" fontId="4" fillId="0" borderId="0" applyNumberFormat="0" applyFill="0" applyBorder="0">
      <alignment horizontal="left" vertical="center" wrapText="1" indent="1"/>
    </xf>
    <xf numFmtId="164" fontId="7" fillId="0" borderId="3" applyNumberFormat="0" applyFill="0" applyAlignment="0" applyProtection="0">
      <alignment vertical="center"/>
    </xf>
    <xf numFmtId="164" fontId="4" fillId="0" borderId="4" applyNumberFormat="0" applyFont="0" applyFill="0" applyAlignment="0" applyProtection="0">
      <alignment vertical="center"/>
    </xf>
    <xf numFmtId="0" fontId="4" fillId="2" borderId="0" applyNumberFormat="0" applyFont="0" applyBorder="0" applyAlignment="0" applyProtection="0">
      <alignment vertical="center"/>
    </xf>
    <xf numFmtId="0" fontId="4" fillId="0" borderId="0" applyNumberFormat="0" applyFont="0" applyFill="0" applyAlignment="0" applyProtection="0">
      <alignment vertical="center"/>
    </xf>
    <xf numFmtId="164" fontId="4" fillId="0" borderId="0" applyNumberFormat="0" applyFont="0" applyBorder="0" applyAlignment="0" applyProtection="0">
      <alignment vertical="center"/>
    </xf>
    <xf numFmtId="49" fontId="4" fillId="0" borderId="0" applyFont="0" applyFill="0" applyBorder="0" applyAlignment="0" applyProtection="0">
      <alignment horizontal="center" vertical="center"/>
    </xf>
    <xf numFmtId="164" fontId="7" fillId="0" borderId="0" applyNumberFormat="0" applyFill="0" applyBorder="0" applyAlignment="0" applyProtection="0">
      <alignment vertical="center"/>
    </xf>
    <xf numFmtId="164" fontId="7" fillId="9" borderId="0" applyNumberFormat="0" applyAlignment="0" applyProtection="0">
      <alignment vertical="center"/>
    </xf>
    <xf numFmtId="0" fontId="4" fillId="0" borderId="0" applyNumberFormat="0" applyFont="0" applyBorder="0" applyAlignment="0" applyProtection="0">
      <alignment vertical="center"/>
    </xf>
    <xf numFmtId="0" fontId="4" fillId="0" borderId="0" applyNumberFormat="0" applyFont="0" applyAlignment="0" applyProtection="0">
      <alignment vertical="center"/>
    </xf>
    <xf numFmtId="0" fontId="4" fillId="0" borderId="0">
      <alignment vertical="center"/>
    </xf>
    <xf numFmtId="0" fontId="8" fillId="0" borderId="0" applyFill="0" applyBorder="0" applyAlignment="0" applyProtection="0">
      <alignment vertical="center"/>
    </xf>
    <xf numFmtId="0" fontId="5" fillId="0" borderId="0" applyFill="0" applyBorder="0" applyAlignment="0" applyProtection="0">
      <alignment vertical="center"/>
    </xf>
    <xf numFmtId="0" fontId="8" fillId="15" borderId="0" applyNumberFormat="0">
      <alignment vertical="center"/>
    </xf>
    <xf numFmtId="0" fontId="15" fillId="0" borderId="0"/>
    <xf numFmtId="0" fontId="4" fillId="0" borderId="0"/>
    <xf numFmtId="0" fontId="7" fillId="15" borderId="0" applyNumberFormat="0">
      <alignment horizontal="center" vertical="top" wrapText="1"/>
    </xf>
    <xf numFmtId="0" fontId="7" fillId="15" borderId="0" applyNumberFormat="0">
      <alignment horizontal="left" vertical="top" wrapText="1"/>
    </xf>
    <xf numFmtId="0" fontId="7" fillId="15" borderId="0" applyNumberFormat="0">
      <alignment horizontal="centerContinuous" vertical="top"/>
    </xf>
    <xf numFmtId="0" fontId="4" fillId="15" borderId="0" applyNumberFormat="0">
      <alignment horizontal="center" vertical="top" wrapText="1"/>
    </xf>
    <xf numFmtId="0" fontId="5" fillId="0" borderId="0" applyNumberFormat="0" applyFill="0" applyBorder="0" applyAlignment="0" applyProtection="0">
      <alignment vertical="center"/>
    </xf>
    <xf numFmtId="0" fontId="4" fillId="20" borderId="0" applyNumberFormat="0" applyFont="0" applyBorder="0" applyAlignment="0" applyProtection="0">
      <alignment vertical="center"/>
    </xf>
    <xf numFmtId="0" fontId="4" fillId="0" borderId="8" applyNumberFormat="0" applyAlignment="0">
      <alignment vertical="center"/>
    </xf>
    <xf numFmtId="0" fontId="4" fillId="0" borderId="9" applyNumberFormat="0" applyAlignment="0">
      <alignment vertical="center"/>
      <protection locked="0"/>
    </xf>
    <xf numFmtId="164" fontId="4" fillId="21" borderId="9" applyNumberFormat="0" applyAlignment="0">
      <alignment vertical="center"/>
      <protection locked="0"/>
    </xf>
    <xf numFmtId="0" fontId="4" fillId="22" borderId="0" applyNumberFormat="0" applyAlignment="0">
      <alignment vertical="center"/>
    </xf>
    <xf numFmtId="0" fontId="4" fillId="23" borderId="0" applyNumberFormat="0" applyAlignment="0">
      <alignment vertical="center"/>
    </xf>
    <xf numFmtId="0" fontId="4" fillId="0" borderId="10" applyNumberFormat="0" applyAlignment="0">
      <alignment vertical="center"/>
      <protection locked="0"/>
    </xf>
    <xf numFmtId="0" fontId="16" fillId="0" borderId="0" applyNumberFormat="0" applyAlignment="0">
      <alignment vertical="center"/>
    </xf>
    <xf numFmtId="164" fontId="4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>
      <alignment horizontal="right" vertical="center"/>
    </xf>
    <xf numFmtId="167" fontId="4" fillId="0" borderId="0" applyFont="0" applyFill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4" fillId="0" borderId="6" applyNumberFormat="0" applyFont="0" applyFill="0" applyAlignment="0" applyProtection="0">
      <alignment vertical="center"/>
    </xf>
    <xf numFmtId="164" fontId="7" fillId="15" borderId="0" applyNumberFormat="0" applyAlignment="0" applyProtection="0">
      <alignment vertical="center"/>
    </xf>
    <xf numFmtId="169" fontId="4" fillId="0" borderId="0">
      <alignment vertical="center"/>
    </xf>
    <xf numFmtId="0" fontId="18" fillId="12" borderId="12" applyNumberFormat="0" applyBorder="0" applyAlignment="0" applyProtection="0"/>
    <xf numFmtId="0" fontId="9" fillId="0" borderId="0"/>
    <xf numFmtId="0" fontId="2" fillId="0" borderId="0"/>
    <xf numFmtId="0" fontId="17" fillId="0" borderId="0"/>
    <xf numFmtId="0" fontId="2" fillId="0" borderId="0"/>
    <xf numFmtId="0" fontId="19" fillId="0" borderId="0"/>
    <xf numFmtId="0" fontId="20" fillId="0" borderId="0"/>
    <xf numFmtId="192" fontId="4" fillId="0" borderId="0" applyFont="0" applyFill="0" applyBorder="0" applyAlignment="0" applyProtection="0">
      <alignment vertical="center"/>
    </xf>
    <xf numFmtId="191" fontId="19" fillId="0" borderId="0" applyFont="0" applyFill="0" applyBorder="0" applyAlignment="0" applyProtection="0"/>
    <xf numFmtId="0" fontId="19" fillId="0" borderId="13" applyNumberFormat="0" applyBorder="0">
      <alignment horizontal="center" vertical="center"/>
    </xf>
    <xf numFmtId="0" fontId="19" fillId="0" borderId="14" applyNumberFormat="0" applyBorder="0">
      <alignment horizontal="left" vertical="top"/>
    </xf>
    <xf numFmtId="0" fontId="19" fillId="24" borderId="15" applyFill="0" applyBorder="0">
      <alignment vertical="top"/>
    </xf>
    <xf numFmtId="0" fontId="4" fillId="25" borderId="0" applyNumberFormat="0" applyFon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9" applyNumberFormat="0" applyAlignment="0">
      <alignment vertical="center"/>
      <protection locked="0"/>
    </xf>
    <xf numFmtId="0" fontId="4" fillId="0" borderId="0"/>
    <xf numFmtId="0" fontId="7" fillId="15" borderId="0" applyNumberFormat="0">
      <alignment horizontal="center" vertical="top" wrapText="1"/>
    </xf>
    <xf numFmtId="166" fontId="4" fillId="0" borderId="0" applyFont="0" applyFill="0" applyBorder="0" applyAlignment="0" applyProtection="0">
      <alignment horizontal="right" vertical="center"/>
    </xf>
    <xf numFmtId="164" fontId="4" fillId="0" borderId="0" applyFont="0" applyFill="0" applyBorder="0" applyAlignment="0" applyProtection="0">
      <alignment vertical="center"/>
    </xf>
    <xf numFmtId="0" fontId="4" fillId="22" borderId="0" applyNumberFormat="0" applyAlignment="0">
      <alignment vertical="center"/>
    </xf>
    <xf numFmtId="0" fontId="4" fillId="22" borderId="0" applyNumberFormat="0" applyAlignment="0">
      <alignment vertical="center"/>
    </xf>
    <xf numFmtId="164" fontId="4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15" borderId="0" applyNumberFormat="0">
      <alignment horizontal="center" vertical="top" wrapText="1"/>
    </xf>
    <xf numFmtId="0" fontId="4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15" borderId="0" applyNumberFormat="0">
      <alignment horizontal="center" vertical="top" wrapText="1"/>
    </xf>
    <xf numFmtId="0" fontId="4" fillId="0" borderId="0"/>
    <xf numFmtId="166" fontId="4" fillId="0" borderId="0" applyFont="0" applyFill="0" applyBorder="0" applyAlignment="0" applyProtection="0">
      <alignment horizontal="right" vertical="center"/>
    </xf>
    <xf numFmtId="0" fontId="4" fillId="22" borderId="0" applyNumberFormat="0" applyAlignment="0">
      <alignment vertical="center"/>
    </xf>
    <xf numFmtId="164" fontId="4" fillId="0" borderId="0" applyFont="0" applyFill="0" applyBorder="0" applyAlignment="0" applyProtection="0">
      <alignment vertical="center"/>
    </xf>
    <xf numFmtId="0" fontId="1" fillId="0" borderId="0"/>
  </cellStyleXfs>
  <cellXfs count="109">
    <xf numFmtId="0" fontId="0" fillId="0" borderId="0" xfId="0">
      <alignment vertical="center"/>
    </xf>
    <xf numFmtId="0" fontId="12" fillId="10" borderId="0" xfId="3">
      <alignment horizontal="center" vertical="top" wrapText="1"/>
    </xf>
    <xf numFmtId="0" fontId="6" fillId="0" borderId="0" xfId="24">
      <alignment vertical="center"/>
    </xf>
    <xf numFmtId="186" fontId="0" fillId="0" borderId="0" xfId="38" applyFont="1">
      <alignment vertical="center"/>
    </xf>
    <xf numFmtId="0" fontId="0" fillId="0" borderId="0" xfId="0">
      <alignment vertical="center"/>
    </xf>
    <xf numFmtId="0" fontId="11" fillId="0" borderId="0" xfId="35">
      <alignment vertical="center"/>
    </xf>
    <xf numFmtId="0" fontId="0" fillId="0" borderId="0" xfId="0" applyBorder="1">
      <alignment vertical="center"/>
    </xf>
    <xf numFmtId="0" fontId="12" fillId="8" borderId="0" xfId="4">
      <alignment horizontal="left" vertical="top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8" fillId="0" borderId="0" xfId="55" applyFill="1">
      <alignment vertical="center"/>
    </xf>
    <xf numFmtId="187" fontId="0" fillId="0" borderId="0" xfId="40" applyFont="1" applyAlignment="1">
      <alignment vertical="center"/>
    </xf>
    <xf numFmtId="0" fontId="7" fillId="0" borderId="0" xfId="0" applyFont="1">
      <alignment vertical="center"/>
    </xf>
    <xf numFmtId="0" fontId="8" fillId="0" borderId="0" xfId="57" applyFill="1" applyBorder="1">
      <alignment vertical="center"/>
    </xf>
    <xf numFmtId="0" fontId="8" fillId="0" borderId="0" xfId="57" applyFont="1" applyFill="1">
      <alignment vertical="center"/>
    </xf>
    <xf numFmtId="9" fontId="4" fillId="0" borderId="2" xfId="29" applyNumberFormat="1">
      <alignment vertical="center"/>
      <protection locked="0"/>
    </xf>
    <xf numFmtId="186" fontId="4" fillId="0" borderId="2" xfId="29" applyNumberFormat="1">
      <alignment vertical="center"/>
      <protection locked="0"/>
    </xf>
    <xf numFmtId="186" fontId="4" fillId="0" borderId="5" xfId="28" applyNumberFormat="1">
      <alignment vertical="center"/>
    </xf>
    <xf numFmtId="0" fontId="4" fillId="0" borderId="2" xfId="29">
      <alignment vertical="center"/>
      <protection locked="0"/>
    </xf>
    <xf numFmtId="186" fontId="4" fillId="0" borderId="2" xfId="38" applyBorder="1" applyProtection="1">
      <alignment vertical="center"/>
      <protection locked="0"/>
    </xf>
    <xf numFmtId="187" fontId="4" fillId="4" borderId="0" xfId="40" applyFill="1" applyAlignment="1">
      <alignment vertical="center"/>
    </xf>
    <xf numFmtId="187" fontId="4" fillId="0" borderId="2" xfId="40" applyBorder="1" applyAlignment="1" applyProtection="1">
      <alignment vertical="center"/>
      <protection locked="0"/>
    </xf>
    <xf numFmtId="0" fontId="12" fillId="8" borderId="0" xfId="4" applyAlignment="1">
      <alignment horizontal="left" vertical="top"/>
    </xf>
    <xf numFmtId="0" fontId="7" fillId="0" borderId="0" xfId="42" applyAlignment="1">
      <alignment horizontal="left" vertical="center"/>
    </xf>
    <xf numFmtId="0" fontId="4" fillId="0" borderId="1" xfId="34">
      <alignment vertical="center"/>
      <protection locked="0"/>
    </xf>
    <xf numFmtId="0" fontId="0" fillId="0" borderId="0" xfId="0" applyAlignment="1">
      <alignment horizontal="left" vertical="center" indent="1"/>
    </xf>
    <xf numFmtId="187" fontId="4" fillId="0" borderId="5" xfId="28" applyNumberFormat="1" applyAlignment="1">
      <alignment vertical="center"/>
    </xf>
    <xf numFmtId="0" fontId="7" fillId="0" borderId="0" xfId="42" applyFill="1" applyBorder="1">
      <alignment horizontal="left" vertical="center" wrapText="1"/>
    </xf>
    <xf numFmtId="186" fontId="4" fillId="0" borderId="2" xfId="29" applyNumberFormat="1" applyAlignment="1">
      <alignment vertical="center"/>
      <protection locked="0"/>
    </xf>
    <xf numFmtId="186" fontId="4" fillId="7" borderId="5" xfId="38" applyFill="1" applyBorder="1" applyAlignment="1">
      <alignment vertical="center"/>
    </xf>
    <xf numFmtId="186" fontId="4" fillId="4" borderId="0" xfId="31" applyNumberFormat="1">
      <alignment vertical="center"/>
    </xf>
    <xf numFmtId="0" fontId="7" fillId="16" borderId="0" xfId="0" applyFont="1" applyFill="1">
      <alignment vertical="center"/>
    </xf>
    <xf numFmtId="189" fontId="0" fillId="0" borderId="0" xfId="0" applyNumberFormat="1">
      <alignment vertical="center"/>
    </xf>
    <xf numFmtId="0" fontId="0" fillId="0" borderId="0" xfId="0" applyAlignment="1">
      <alignment horizontal="left" vertical="center" indent="2"/>
    </xf>
    <xf numFmtId="186" fontId="0" fillId="0" borderId="0" xfId="0" applyNumberFormat="1">
      <alignment vertical="center"/>
    </xf>
    <xf numFmtId="187" fontId="4" fillId="4" borderId="0" xfId="31" applyNumberFormat="1" applyAlignment="1">
      <alignment vertical="center"/>
    </xf>
    <xf numFmtId="186" fontId="4" fillId="7" borderId="5" xfId="39" applyNumberFormat="1" applyBorder="1">
      <alignment vertical="center"/>
    </xf>
    <xf numFmtId="186" fontId="4" fillId="0" borderId="5" xfId="28" applyNumberFormat="1" applyAlignment="1">
      <alignment vertical="center"/>
    </xf>
    <xf numFmtId="0" fontId="7" fillId="17" borderId="0" xfId="0" applyFont="1" applyFill="1" applyAlignment="1">
      <alignment horizontal="center" vertical="center"/>
    </xf>
    <xf numFmtId="0" fontId="7" fillId="12" borderId="0" xfId="0" applyFont="1" applyFill="1" applyAlignment="1">
      <alignment horizontal="center" vertical="center"/>
    </xf>
    <xf numFmtId="0" fontId="7" fillId="16" borderId="0" xfId="0" applyFont="1" applyFill="1" applyAlignment="1">
      <alignment horizontal="center" vertical="center"/>
    </xf>
    <xf numFmtId="0" fontId="7" fillId="12" borderId="0" xfId="0" applyFont="1" applyFill="1" applyAlignment="1">
      <alignment horizontal="centerContinuous" vertical="center"/>
    </xf>
    <xf numFmtId="0" fontId="7" fillId="17" borderId="0" xfId="0" applyFont="1" applyFill="1" applyAlignment="1">
      <alignment horizontal="centerContinuous" vertical="center"/>
    </xf>
    <xf numFmtId="0" fontId="7" fillId="16" borderId="0" xfId="0" applyFont="1" applyFill="1" applyAlignment="1">
      <alignment horizontal="centerContinuous" vertical="center"/>
    </xf>
    <xf numFmtId="0" fontId="0" fillId="0" borderId="1" xfId="34" applyFont="1">
      <alignment vertical="center"/>
      <protection locked="0"/>
    </xf>
    <xf numFmtId="0" fontId="7" fillId="0" borderId="0" xfId="0" applyFont="1" applyAlignment="1">
      <alignment horizontal="center" vertical="center"/>
    </xf>
    <xf numFmtId="0" fontId="0" fillId="0" borderId="1" xfId="34" applyFont="1" applyFill="1">
      <alignment vertical="center"/>
      <protection locked="0"/>
    </xf>
    <xf numFmtId="0" fontId="4" fillId="0" borderId="0" xfId="42" applyFont="1" applyFill="1" applyAlignment="1">
      <alignment horizontal="left" vertical="center"/>
    </xf>
    <xf numFmtId="0" fontId="0" fillId="0" borderId="0" xfId="42" applyFont="1" applyFill="1" applyAlignment="1">
      <alignment horizontal="left" vertical="center"/>
    </xf>
    <xf numFmtId="0" fontId="7" fillId="0" borderId="0" xfId="0" applyFont="1" applyFill="1" applyBorder="1">
      <alignment vertical="center"/>
    </xf>
    <xf numFmtId="0" fontId="12" fillId="8" borderId="7" xfId="4" applyBorder="1">
      <alignment horizontal="left" vertical="top" wrapText="1"/>
    </xf>
    <xf numFmtId="0" fontId="14" fillId="18" borderId="7" xfId="3" applyFont="1" applyFill="1" applyBorder="1">
      <alignment horizontal="center" vertical="top" wrapText="1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0" borderId="0" xfId="3" applyFont="1" applyFill="1" applyBorder="1">
      <alignment horizontal="center" vertical="top" wrapText="1"/>
    </xf>
    <xf numFmtId="9" fontId="4" fillId="0" borderId="0" xfId="34" applyNumberFormat="1" applyFill="1" applyBorder="1">
      <alignment vertical="center"/>
      <protection locked="0"/>
    </xf>
    <xf numFmtId="0" fontId="0" fillId="0" borderId="0" xfId="0" applyFill="1" applyBorder="1">
      <alignment vertical="center"/>
    </xf>
    <xf numFmtId="0" fontId="0" fillId="13" borderId="0" xfId="0" applyFill="1">
      <alignment vertical="center"/>
    </xf>
    <xf numFmtId="0" fontId="0" fillId="0" borderId="0" xfId="0" applyFill="1">
      <alignment vertical="center"/>
    </xf>
    <xf numFmtId="166" fontId="18" fillId="0" borderId="0" xfId="75" applyFont="1" applyFill="1" applyBorder="1" applyAlignment="1"/>
    <xf numFmtId="0" fontId="1" fillId="0" borderId="0" xfId="190"/>
    <xf numFmtId="0" fontId="4" fillId="0" borderId="0" xfId="54" applyFill="1" applyBorder="1">
      <alignment vertical="center"/>
    </xf>
    <xf numFmtId="0" fontId="4" fillId="0" borderId="0" xfId="143" applyFill="1" applyBorder="1"/>
    <xf numFmtId="0" fontId="1" fillId="0" borderId="0" xfId="190" applyFont="1" applyFill="1"/>
    <xf numFmtId="166" fontId="18" fillId="0" borderId="0" xfId="150" applyFont="1" applyFill="1" applyBorder="1" applyAlignment="1"/>
    <xf numFmtId="0" fontId="7" fillId="0" borderId="0" xfId="196" applyNumberFormat="1" applyFill="1" applyBorder="1">
      <alignment horizontal="center" vertical="top" wrapText="1"/>
    </xf>
    <xf numFmtId="0" fontId="1" fillId="0" borderId="0" xfId="190" applyFill="1"/>
    <xf numFmtId="0" fontId="21" fillId="0" borderId="0" xfId="190" applyFont="1"/>
    <xf numFmtId="193" fontId="22" fillId="0" borderId="0" xfId="190" applyNumberFormat="1" applyFont="1"/>
    <xf numFmtId="9" fontId="23" fillId="0" borderId="0" xfId="190" applyNumberFormat="1" applyFont="1"/>
    <xf numFmtId="193" fontId="22" fillId="0" borderId="0" xfId="190" applyNumberFormat="1" applyFont="1" applyFill="1"/>
    <xf numFmtId="194" fontId="22" fillId="0" borderId="0" xfId="190" applyNumberFormat="1" applyFont="1"/>
    <xf numFmtId="0" fontId="22" fillId="0" borderId="0" xfId="190" applyFont="1"/>
    <xf numFmtId="0" fontId="22" fillId="0" borderId="0" xfId="190" applyFont="1" applyFill="1"/>
    <xf numFmtId="0" fontId="1" fillId="0" borderId="0" xfId="190" applyAlignment="1">
      <alignment wrapText="1"/>
    </xf>
    <xf numFmtId="0" fontId="1" fillId="0" borderId="0" xfId="190" applyFont="1" applyFill="1" applyAlignment="1">
      <alignment wrapText="1"/>
    </xf>
    <xf numFmtId="0" fontId="24" fillId="0" borderId="0" xfId="190" applyFont="1" applyAlignment="1">
      <alignment horizontal="center" vertical="center" wrapText="1"/>
    </xf>
    <xf numFmtId="0" fontId="24" fillId="26" borderId="0" xfId="190" applyFont="1" applyFill="1" applyAlignment="1">
      <alignment horizontal="center" vertical="center" wrapText="1"/>
    </xf>
    <xf numFmtId="0" fontId="25" fillId="17" borderId="0" xfId="190" applyFont="1" applyFill="1" applyAlignment="1">
      <alignment horizontal="center" vertical="center" wrapText="1"/>
    </xf>
    <xf numFmtId="0" fontId="25" fillId="0" borderId="0" xfId="190" applyFont="1" applyAlignment="1">
      <alignment horizontal="center" vertical="center" wrapText="1"/>
    </xf>
    <xf numFmtId="0" fontId="25" fillId="0" borderId="0" xfId="190" applyFont="1" applyFill="1" applyAlignment="1">
      <alignment horizontal="center" vertical="center" wrapText="1"/>
    </xf>
    <xf numFmtId="0" fontId="25" fillId="14" borderId="0" xfId="190" applyFont="1" applyFill="1" applyAlignment="1">
      <alignment horizontal="center" vertical="center" wrapText="1"/>
    </xf>
    <xf numFmtId="0" fontId="21" fillId="0" borderId="0" xfId="58" applyFont="1" applyFill="1" applyAlignment="1">
      <alignment vertical="center"/>
    </xf>
    <xf numFmtId="0" fontId="4" fillId="0" borderId="1" xfId="34" applyFill="1">
      <alignment vertical="center"/>
      <protection locked="0"/>
    </xf>
    <xf numFmtId="186" fontId="4" fillId="0" borderId="5" xfId="28" applyNumberFormat="1" applyFill="1">
      <alignment vertical="center"/>
    </xf>
    <xf numFmtId="186" fontId="4" fillId="0" borderId="7" xfId="38" applyFill="1" applyBorder="1" applyAlignment="1" applyProtection="1">
      <protection locked="0"/>
    </xf>
    <xf numFmtId="187" fontId="4" fillId="0" borderId="7" xfId="40" applyFill="1" applyBorder="1" applyAlignment="1" applyProtection="1">
      <alignment vertical="center"/>
      <protection locked="0"/>
    </xf>
    <xf numFmtId="186" fontId="4" fillId="0" borderId="7" xfId="28" applyNumberFormat="1" applyFill="1" applyBorder="1">
      <alignment vertical="center"/>
    </xf>
    <xf numFmtId="186" fontId="4" fillId="0" borderId="7" xfId="38" applyFill="1" applyBorder="1" applyProtection="1">
      <alignment vertical="center"/>
      <protection locked="0"/>
    </xf>
    <xf numFmtId="186" fontId="4" fillId="0" borderId="7" xfId="29" applyNumberFormat="1" applyFill="1" applyBorder="1">
      <alignment vertical="center"/>
      <protection locked="0"/>
    </xf>
    <xf numFmtId="0" fontId="7" fillId="0" borderId="7" xfId="42" applyFill="1" applyBorder="1" applyAlignment="1">
      <alignment horizontal="left" vertical="center"/>
    </xf>
    <xf numFmtId="0" fontId="7" fillId="0" borderId="7" xfId="0" applyFont="1" applyFill="1" applyBorder="1">
      <alignment vertical="center"/>
    </xf>
    <xf numFmtId="195" fontId="4" fillId="0" borderId="7" xfId="40" applyNumberFormat="1" applyFill="1" applyBorder="1" applyAlignment="1" applyProtection="1">
      <alignment vertical="center"/>
      <protection locked="0"/>
    </xf>
    <xf numFmtId="187" fontId="4" fillId="0" borderId="7" xfId="29" applyNumberFormat="1" applyFill="1" applyBorder="1" applyAlignment="1">
      <alignment vertical="center"/>
      <protection locked="0"/>
    </xf>
    <xf numFmtId="0" fontId="7" fillId="0" borderId="7" xfId="53" applyFont="1" applyFill="1" applyBorder="1" applyAlignment="1">
      <alignment horizontal="left" vertical="center"/>
    </xf>
    <xf numFmtId="0" fontId="14" fillId="19" borderId="16" xfId="3" applyFont="1" applyFill="1" applyBorder="1">
      <alignment horizontal="center" vertical="top" wrapText="1"/>
    </xf>
    <xf numFmtId="0" fontId="0" fillId="0" borderId="0" xfId="0" applyFill="1" applyBorder="1" applyAlignment="1">
      <alignment horizontal="center" vertical="center"/>
    </xf>
    <xf numFmtId="187" fontId="4" fillId="0" borderId="0" xfId="40" applyFill="1" applyBorder="1" applyAlignment="1" applyProtection="1">
      <alignment vertical="center"/>
      <protection locked="0"/>
    </xf>
    <xf numFmtId="9" fontId="4" fillId="0" borderId="7" xfId="34" applyNumberFormat="1" applyFill="1" applyBorder="1">
      <alignment vertical="center"/>
      <protection locked="0"/>
    </xf>
    <xf numFmtId="0" fontId="26" fillId="0" borderId="0" xfId="0" quotePrefix="1" applyFont="1">
      <alignment vertical="center"/>
    </xf>
    <xf numFmtId="0" fontId="26" fillId="0" borderId="0" xfId="0" applyFont="1">
      <alignment vertical="center"/>
    </xf>
    <xf numFmtId="0" fontId="4" fillId="11" borderId="14" xfId="34" applyFill="1" applyBorder="1">
      <alignment vertical="center"/>
      <protection locked="0"/>
    </xf>
    <xf numFmtId="0" fontId="27" fillId="0" borderId="0" xfId="58" applyFont="1" applyFill="1" applyAlignment="1">
      <alignment vertical="center"/>
    </xf>
    <xf numFmtId="186" fontId="4" fillId="0" borderId="0" xfId="38" applyFill="1" applyBorder="1" applyProtection="1">
      <alignment vertical="center"/>
      <protection locked="0"/>
    </xf>
    <xf numFmtId="187" fontId="4" fillId="0" borderId="0" xfId="29" applyNumberFormat="1" applyFill="1" applyBorder="1" applyAlignment="1">
      <alignment vertical="center"/>
      <protection locked="0"/>
    </xf>
    <xf numFmtId="186" fontId="4" fillId="0" borderId="0" xfId="28" applyNumberFormat="1" applyFill="1" applyBorder="1">
      <alignment vertical="center"/>
    </xf>
    <xf numFmtId="0" fontId="7" fillId="17" borderId="0" xfId="0" applyFont="1" applyFill="1" applyAlignment="1">
      <alignment horizontal="center" vertical="center"/>
    </xf>
    <xf numFmtId="0" fontId="7" fillId="17" borderId="0" xfId="190" applyFont="1" applyFill="1" applyAlignment="1">
      <alignment horizontal="center" vertical="center"/>
    </xf>
    <xf numFmtId="0" fontId="7" fillId="14" borderId="0" xfId="190" applyFont="1" applyFill="1" applyAlignment="1">
      <alignment horizontal="center" vertical="center"/>
    </xf>
  </cellXfs>
  <cellStyles count="202">
    <cellStyle name="%" xfId="82"/>
    <cellStyle name="% 2" xfId="87"/>
    <cellStyle name="Berekening" xfId="1" builtinId="22" customBuiltin="1"/>
    <cellStyle name="Checksum" xfId="2"/>
    <cellStyle name="Column label" xfId="3"/>
    <cellStyle name="Column label (left aligned)" xfId="4"/>
    <cellStyle name="Column label (left aligned) 2" xfId="61"/>
    <cellStyle name="Column label (no wrap)" xfId="5"/>
    <cellStyle name="Column label (no wrap) 2" xfId="62"/>
    <cellStyle name="Column label (not bold)" xfId="6"/>
    <cellStyle name="Column label (not bold) 2" xfId="63"/>
    <cellStyle name="Column label 2" xfId="60"/>
    <cellStyle name="Column label 3" xfId="144"/>
    <cellStyle name="Column label 4" xfId="156"/>
    <cellStyle name="Column label 5" xfId="196"/>
    <cellStyle name="Comma 2" xfId="89"/>
    <cellStyle name="Currency (0dp)" xfId="7"/>
    <cellStyle name="Currency (0dp) 2" xfId="80"/>
    <cellStyle name="Currency (2dp)" xfId="8"/>
    <cellStyle name="Currency Dollar" xfId="9"/>
    <cellStyle name="Currency Dollar (2dp)" xfId="10"/>
    <cellStyle name="Currency EUR" xfId="11"/>
    <cellStyle name="Currency EUR (2dp)" xfId="12"/>
    <cellStyle name="Currency Euro" xfId="13"/>
    <cellStyle name="Currency Euro (2dp)" xfId="14"/>
    <cellStyle name="Currency GBP" xfId="15"/>
    <cellStyle name="Currency GBP (2dp)" xfId="16"/>
    <cellStyle name="Currency Pound" xfId="17"/>
    <cellStyle name="Currency Pound (2dp)" xfId="18"/>
    <cellStyle name="Currency USD" xfId="19"/>
    <cellStyle name="Currency USD (2dp)" xfId="20"/>
    <cellStyle name="Date" xfId="21"/>
    <cellStyle name="Date (Month)" xfId="22"/>
    <cellStyle name="Date (Year)" xfId="23"/>
    <cellStyle name="H0" xfId="55"/>
    <cellStyle name="H0 2" xfId="57"/>
    <cellStyle name="H1" xfId="56"/>
    <cellStyle name="H1 2" xfId="64"/>
    <cellStyle name="H2" xfId="24"/>
    <cellStyle name="H3" xfId="25"/>
    <cellStyle name="H4" xfId="26"/>
    <cellStyle name="Highlight" xfId="27"/>
    <cellStyle name="Highlight 2" xfId="65"/>
    <cellStyle name="Input calculation" xfId="28"/>
    <cellStyle name="Input calculation 2" xfId="66"/>
    <cellStyle name="Input data" xfId="29"/>
    <cellStyle name="Input data 2" xfId="142"/>
    <cellStyle name="Input data 3" xfId="67"/>
    <cellStyle name="Input estimate" xfId="30"/>
    <cellStyle name="Input estimate 2" xfId="68"/>
    <cellStyle name="Input link" xfId="31"/>
    <cellStyle name="Input link (different workbook)" xfId="32"/>
    <cellStyle name="Input link (different workbook) 2" xfId="70"/>
    <cellStyle name="Input Link (different Worksheet)" xfId="33"/>
    <cellStyle name="Input link 2" xfId="69"/>
    <cellStyle name="Input link 3" xfId="147"/>
    <cellStyle name="Input link 4" xfId="148"/>
    <cellStyle name="Input link 5" xfId="199"/>
    <cellStyle name="Input parameter" xfId="34"/>
    <cellStyle name="Input parameter 2" xfId="71"/>
    <cellStyle name="Komma 2" xfId="88"/>
    <cellStyle name="Name" xfId="35"/>
    <cellStyle name="Name 2" xfId="72"/>
    <cellStyle name="Normal 16 2 2" xfId="201"/>
    <cellStyle name="Normal 2" xfId="54"/>
    <cellStyle name="Normal 3" xfId="85"/>
    <cellStyle name="Normal 3 2" xfId="108"/>
    <cellStyle name="Normal 3 2 2" xfId="136"/>
    <cellStyle name="Normal 3 2 2 2" xfId="189"/>
    <cellStyle name="Normal 3 2 3" xfId="122"/>
    <cellStyle name="Normal 3 2 3 2" xfId="175"/>
    <cellStyle name="Normal 3 2 4" xfId="161"/>
    <cellStyle name="Normal 3 3" xfId="129"/>
    <cellStyle name="Normal 3 3 2" xfId="182"/>
    <cellStyle name="Normal 3 4" xfId="115"/>
    <cellStyle name="Normal 3 4 2" xfId="168"/>
    <cellStyle name="Normal 3 5" xfId="152"/>
    <cellStyle name="Normal 4" xfId="86"/>
    <cellStyle name="Normal 5" xfId="105"/>
    <cellStyle name="Normal 5 2" xfId="112"/>
    <cellStyle name="Normal 5 2 2" xfId="140"/>
    <cellStyle name="Normal 5 2 2 2" xfId="193"/>
    <cellStyle name="Normal 5 2 3" xfId="126"/>
    <cellStyle name="Normal 5 2 3 2" xfId="179"/>
    <cellStyle name="Normal 5 2 4" xfId="165"/>
    <cellStyle name="Normal 5 3" xfId="133"/>
    <cellStyle name="Normal 5 3 2" xfId="186"/>
    <cellStyle name="Normal 5 4" xfId="119"/>
    <cellStyle name="Normal 5 4 2" xfId="172"/>
    <cellStyle name="Normal 5 5" xfId="158"/>
    <cellStyle name="Notitie" xfId="36" builtinId="10" customBuiltin="1"/>
    <cellStyle name="Number" xfId="37"/>
    <cellStyle name="Number (2dp)" xfId="38"/>
    <cellStyle name="Number (2dp) 2" xfId="74"/>
    <cellStyle name="Number 2" xfId="73"/>
    <cellStyle name="Number 3" xfId="149"/>
    <cellStyle name="Number 4" xfId="146"/>
    <cellStyle name="Number 5" xfId="200"/>
    <cellStyle name="OdCentreer" xfId="90"/>
    <cellStyle name="Onderdeel" xfId="91"/>
    <cellStyle name="Onderdeelnummer" xfId="92"/>
    <cellStyle name="Output 2" xfId="93"/>
    <cellStyle name="Percent 2" xfId="94"/>
    <cellStyle name="Percent 3" xfId="106"/>
    <cellStyle name="Percent 3 2" xfId="113"/>
    <cellStyle name="Percent 3 2 2" xfId="141"/>
    <cellStyle name="Percent 3 2 2 2" xfId="194"/>
    <cellStyle name="Percent 3 2 3" xfId="127"/>
    <cellStyle name="Percent 3 2 3 2" xfId="180"/>
    <cellStyle name="Percent 3 2 4" xfId="166"/>
    <cellStyle name="Percent 3 3" xfId="134"/>
    <cellStyle name="Percent 3 3 2" xfId="187"/>
    <cellStyle name="Percent 3 4" xfId="120"/>
    <cellStyle name="Percent 3 4 2" xfId="173"/>
    <cellStyle name="Percent 3 5" xfId="159"/>
    <cellStyle name="Percentage" xfId="40"/>
    <cellStyle name="Percentage (2dp)" xfId="41"/>
    <cellStyle name="Percentage (2dp) 2" xfId="76"/>
    <cellStyle name="Percentage 2" xfId="75"/>
    <cellStyle name="Percentage 3" xfId="150"/>
    <cellStyle name="Percentage 4" xfId="145"/>
    <cellStyle name="Percentage 5" xfId="198"/>
    <cellStyle name="Procent 2" xfId="195"/>
    <cellStyle name="Row label" xfId="42"/>
    <cellStyle name="Row label (indent)" xfId="43"/>
    <cellStyle name="Standaard" xfId="0" builtinId="0"/>
    <cellStyle name="Standaard 10" xfId="197"/>
    <cellStyle name="Standaard 2" xfId="58"/>
    <cellStyle name="Standaard 2 2" xfId="95"/>
    <cellStyle name="Standaard 3" xfId="84"/>
    <cellStyle name="Standaard 4" xfId="96"/>
    <cellStyle name="Standaard 4 2" xfId="109"/>
    <cellStyle name="Standaard 4 2 2" xfId="137"/>
    <cellStyle name="Standaard 4 2 2 2" xfId="190"/>
    <cellStyle name="Standaard 4 2 3" xfId="123"/>
    <cellStyle name="Standaard 4 2 3 2" xfId="176"/>
    <cellStyle name="Standaard 4 2 4" xfId="162"/>
    <cellStyle name="Standaard 4 3" xfId="130"/>
    <cellStyle name="Standaard 4 3 2" xfId="183"/>
    <cellStyle name="Standaard 4 4" xfId="116"/>
    <cellStyle name="Standaard 4 4 2" xfId="169"/>
    <cellStyle name="Standaard 4 5" xfId="153"/>
    <cellStyle name="Standaard 5" xfId="97"/>
    <cellStyle name="Standaard 5 2" xfId="110"/>
    <cellStyle name="Standaard 5 2 2" xfId="138"/>
    <cellStyle name="Standaard 5 2 2 2" xfId="191"/>
    <cellStyle name="Standaard 5 2 3" xfId="124"/>
    <cellStyle name="Standaard 5 2 3 2" xfId="177"/>
    <cellStyle name="Standaard 5 2 4" xfId="163"/>
    <cellStyle name="Standaard 5 3" xfId="131"/>
    <cellStyle name="Standaard 5 3 2" xfId="184"/>
    <cellStyle name="Standaard 5 4" xfId="117"/>
    <cellStyle name="Standaard 5 4 2" xfId="170"/>
    <cellStyle name="Standaard 5 5" xfId="154"/>
    <cellStyle name="Standaard 6" xfId="83"/>
    <cellStyle name="Standaard 6 2" xfId="98"/>
    <cellStyle name="Standaard 6 2 2" xfId="111"/>
    <cellStyle name="Standaard 6 2 2 2" xfId="139"/>
    <cellStyle name="Standaard 6 2 2 2 2" xfId="192"/>
    <cellStyle name="Standaard 6 2 2 3" xfId="125"/>
    <cellStyle name="Standaard 6 2 2 3 2" xfId="178"/>
    <cellStyle name="Standaard 6 2 2 4" xfId="164"/>
    <cellStyle name="Standaard 6 2 3" xfId="132"/>
    <cellStyle name="Standaard 6 2 3 2" xfId="185"/>
    <cellStyle name="Standaard 6 2 4" xfId="118"/>
    <cellStyle name="Standaard 6 2 4 2" xfId="171"/>
    <cellStyle name="Standaard 6 2 5" xfId="155"/>
    <cellStyle name="Standaard 6 3" xfId="107"/>
    <cellStyle name="Standaard 6 3 2" xfId="135"/>
    <cellStyle name="Standaard 6 3 2 2" xfId="188"/>
    <cellStyle name="Standaard 6 3 3" xfId="121"/>
    <cellStyle name="Standaard 6 3 3 2" xfId="174"/>
    <cellStyle name="Standaard 6 3 4" xfId="160"/>
    <cellStyle name="Standaard 6 4" xfId="128"/>
    <cellStyle name="Standaard 6 4 2" xfId="181"/>
    <cellStyle name="Standaard 6 5" xfId="114"/>
    <cellStyle name="Standaard 6 5 2" xfId="167"/>
    <cellStyle name="Standaard 6 6" xfId="151"/>
    <cellStyle name="Standaard 7" xfId="59"/>
    <cellStyle name="Standaard 8" xfId="143"/>
    <cellStyle name="Standaard 9" xfId="157"/>
    <cellStyle name="Sub-total row" xfId="44"/>
    <cellStyle name="Sub-total row 2" xfId="77"/>
    <cellStyle name="Table finish row" xfId="45"/>
    <cellStyle name="Table finish row 2" xfId="78"/>
    <cellStyle name="Table shading" xfId="46"/>
    <cellStyle name="Table unfinish row" xfId="47"/>
    <cellStyle name="Table unshading" xfId="48"/>
    <cellStyle name="Text" xfId="49"/>
    <cellStyle name="Totaal" xfId="50" builtinId="25" customBuiltin="1"/>
    <cellStyle name="Total row" xfId="51"/>
    <cellStyle name="Total row 2" xfId="79"/>
    <cellStyle name="Uitvoer" xfId="39" builtinId="21" customBuiltin="1"/>
    <cellStyle name="Uitvoer 2" xfId="81"/>
    <cellStyle name="Unhighlight" xfId="52"/>
    <cellStyle name="Untotal row" xfId="53"/>
    <cellStyle name="Valuta 2" xfId="99"/>
    <cellStyle name="Valuta 3" xfId="100"/>
    <cellStyle name="Valuta 4" xfId="101"/>
    <cellStyle name="Valuta 5" xfId="102"/>
    <cellStyle name="Valuta 6" xfId="103"/>
    <cellStyle name="Valuta 7" xfId="10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8080"/>
      <rgbColor rgb="00BFDCF9"/>
      <rgbColor rgb="00C00000"/>
      <rgbColor rgb="00008000"/>
      <rgbColor rgb="000000C0"/>
      <rgbColor rgb="00808000"/>
      <rgbColor rgb="00FF00FF"/>
      <rgbColor rgb="000060C0"/>
      <rgbColor rgb="00E0E0E0"/>
      <rgbColor rgb="00A0A0A0"/>
      <rgbColor rgb="00DDB9D8"/>
      <rgbColor rgb="00CDDCEF"/>
      <rgbColor rgb="00A6BEDA"/>
      <rgbColor rgb="00F6DCC2"/>
      <rgbColor rgb="00EFC2C1"/>
      <rgbColor rgb="00DBD7DB"/>
      <rgbColor rgb="00C2CAAA"/>
      <rgbColor rgb="00F5EEB9"/>
      <rgbColor rgb="00A670A1"/>
      <rgbColor rgb="0099CEFF"/>
      <rgbColor rgb="0000679A"/>
      <rgbColor rgb="00ECB088"/>
      <rgbColor rgb="00ED7F7F"/>
      <rgbColor rgb="00A79FAF"/>
      <rgbColor rgb="0049BB3D"/>
      <rgbColor rgb="00E3DE15"/>
      <rgbColor rgb="00C0C0FF"/>
      <rgbColor rgb="00CCECFF"/>
      <rgbColor rgb="00D0FFD0"/>
      <rgbColor rgb="00FFFFA0"/>
      <rgbColor rgb="00E0E0FF"/>
      <rgbColor rgb="00FFC0C0"/>
      <rgbColor rgb="00FFC0FF"/>
      <rgbColor rgb="00FFF1C9"/>
      <rgbColor rgb="008080FF"/>
      <rgbColor rgb="000080FF"/>
      <rgbColor rgb="00C0C000"/>
      <rgbColor rgb="00FFE0A0"/>
      <rgbColor rgb="00FF8000"/>
      <rgbColor rgb="00C06000"/>
      <rgbColor rgb="00C000C0"/>
      <rgbColor rgb="00C0C0C0"/>
      <rgbColor rgb="00003A47"/>
      <rgbColor rgb="0000C000"/>
      <rgbColor rgb="00006000"/>
      <rgbColor rgb="00606000"/>
      <rgbColor rgb="00804000"/>
      <rgbColor rgb="00FF80FF"/>
      <rgbColor rgb="00800080"/>
      <rgbColor rgb="00808080"/>
    </indexedColors>
    <mruColors>
      <color rgb="FFFFFF00"/>
      <color rgb="FF221F72"/>
      <color rgb="FFC4D0E9"/>
      <color rgb="FFFFFFFF"/>
      <color rgb="FFFFFAB3"/>
      <color rgb="FFFFE0A0"/>
      <color rgb="FFC41230"/>
      <color rgb="FF00FF00"/>
      <color rgb="FFB4FF3C"/>
      <color rgb="FFD0FF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ctrlProps/ctrlProp1.xml><?xml version="1.0" encoding="utf-8"?>
<formControlPr xmlns="http://schemas.microsoft.com/office/spreadsheetml/2009/9/main" objectType="Drop" dropLines="5" dropStyle="combo" dx="16" fmlaLink="index.minus" fmlaRange="minus.labels" noThreeD="1" sel="1" val="0"/>
</file>

<file path=xl/ctrlProps/ctrlProp2.xml><?xml version="1.0" encoding="utf-8"?>
<formControlPr xmlns="http://schemas.microsoft.com/office/spreadsheetml/2009/9/main" objectType="Drop" dropLines="5" dropStyle="combo" dx="16" fmlaLink="index.minus" fmlaRange="minus.labels" noThreeD="1" sel="1" val="0"/>
</file>

<file path=xl/ctrlProps/ctrlProp3.xml><?xml version="1.0" encoding="utf-8"?>
<formControlPr xmlns="http://schemas.microsoft.com/office/spreadsheetml/2009/9/main" objectType="Drop" dropLines="5" dropStyle="combo" dx="16" fmlaLink="index.minus" fmlaRange="minus.labels" noThreeD="1" sel="1" val="0"/>
</file>

<file path=xl/ctrlProps/ctrlProp4.xml><?xml version="1.0" encoding="utf-8"?>
<formControlPr xmlns="http://schemas.microsoft.com/office/spreadsheetml/2009/9/main" objectType="Drop" dropLines="5" dropStyle="combo" dx="16" fmlaLink="index.minus" fmlaRange="minus.labels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91</xdr:row>
          <xdr:rowOff>28575</xdr:rowOff>
        </xdr:from>
        <xdr:to>
          <xdr:col>6</xdr:col>
          <xdr:colOff>1419225</xdr:colOff>
          <xdr:row>91</xdr:row>
          <xdr:rowOff>219075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2085975</xdr:colOff>
          <xdr:row>18</xdr:row>
          <xdr:rowOff>133350</xdr:rowOff>
        </xdr:from>
        <xdr:to>
          <xdr:col>3</xdr:col>
          <xdr:colOff>38100</xdr:colOff>
          <xdr:row>20</xdr:row>
          <xdr:rowOff>19050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21</xdr:row>
          <xdr:rowOff>142875</xdr:rowOff>
        </xdr:from>
        <xdr:to>
          <xdr:col>3</xdr:col>
          <xdr:colOff>47625</xdr:colOff>
          <xdr:row>23</xdr:row>
          <xdr:rowOff>28575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2362200</xdr:colOff>
          <xdr:row>79</xdr:row>
          <xdr:rowOff>0</xdr:rowOff>
        </xdr:from>
        <xdr:to>
          <xdr:col>3</xdr:col>
          <xdr:colOff>28575</xdr:colOff>
          <xdr:row>80</xdr:row>
          <xdr:rowOff>38100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AnalysysMasonXL">
  <a:themeElements>
    <a:clrScheme name="AnalysysMasonXL">
      <a:dk1>
        <a:srgbClr val="003352"/>
      </a:dk1>
      <a:lt1>
        <a:srgbClr val="FFFFFF"/>
      </a:lt1>
      <a:dk2>
        <a:srgbClr val="003352"/>
      </a:dk2>
      <a:lt2>
        <a:srgbClr val="61586C"/>
      </a:lt2>
      <a:accent1>
        <a:srgbClr val="221F72"/>
      </a:accent1>
      <a:accent2>
        <a:srgbClr val="6762D4"/>
      </a:accent2>
      <a:accent3>
        <a:srgbClr val="A5A2E6"/>
      </a:accent3>
      <a:accent4>
        <a:srgbClr val="5A2149"/>
      </a:accent4>
      <a:accent5>
        <a:srgbClr val="9F3B80"/>
      </a:accent5>
      <a:accent6>
        <a:srgbClr val="D284BA"/>
      </a:accent6>
      <a:hlink>
        <a:srgbClr val="013352"/>
      </a:hlink>
      <a:folHlink>
        <a:srgbClr val="003352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R114"/>
  <sheetViews>
    <sheetView showGridLines="0" defaultGridColor="0" colorId="22" zoomScaleNormal="100" workbookViewId="0">
      <pane ySplit="1" topLeftCell="A8" activePane="bottomLeft" state="frozen"/>
      <selection pane="bottomLeft" activeCell="H87" sqref="H87"/>
    </sheetView>
  </sheetViews>
  <sheetFormatPr defaultColWidth="12.7109375" defaultRowHeight="12" outlineLevelRow="1" x14ac:dyDescent="0.2"/>
  <cols>
    <col min="1" max="1" width="6.7109375" style="4" customWidth="1"/>
    <col min="2" max="2" width="12.7109375" style="4"/>
    <col min="3" max="3" width="43.85546875" style="4" customWidth="1"/>
    <col min="4" max="9" width="21.5703125" style="4" customWidth="1"/>
    <col min="10" max="10" width="16.5703125" style="4" customWidth="1"/>
    <col min="11" max="14" width="17.140625" style="4" customWidth="1"/>
    <col min="15" max="15" width="7.42578125" style="4" customWidth="1"/>
    <col min="16" max="16" width="15.42578125" style="4" customWidth="1"/>
    <col min="17" max="16384" width="12.7109375" style="4"/>
  </cols>
  <sheetData>
    <row r="1" spans="1:9" s="13" customFormat="1" ht="33.75" customHeight="1" x14ac:dyDescent="0.2">
      <c r="C1" s="14" t="s">
        <v>203</v>
      </c>
    </row>
    <row r="3" spans="1:9" x14ac:dyDescent="0.2">
      <c r="C3" s="5" t="s">
        <v>19</v>
      </c>
      <c r="D3" s="15">
        <v>0.21</v>
      </c>
    </row>
    <row r="5" spans="1:9" x14ac:dyDescent="0.2">
      <c r="C5" s="22"/>
      <c r="D5" s="1" t="s">
        <v>25</v>
      </c>
      <c r="E5" s="1" t="s">
        <v>117</v>
      </c>
      <c r="F5" s="1" t="s">
        <v>210</v>
      </c>
      <c r="G5" s="1" t="s">
        <v>26</v>
      </c>
    </row>
    <row r="6" spans="1:9" hidden="1" x14ac:dyDescent="0.2">
      <c r="C6" s="23" t="s">
        <v>5</v>
      </c>
      <c r="D6" s="19"/>
      <c r="E6" s="21"/>
      <c r="F6" s="18"/>
      <c r="G6" s="16">
        <v>0</v>
      </c>
    </row>
    <row r="7" spans="1:9" x14ac:dyDescent="0.2">
      <c r="C7" s="31" t="s">
        <v>3</v>
      </c>
      <c r="D7" s="31"/>
      <c r="E7" s="31"/>
      <c r="F7" s="31"/>
      <c r="G7" s="31"/>
    </row>
    <row r="8" spans="1:9" outlineLevel="1" x14ac:dyDescent="0.2">
      <c r="C8" s="90" t="s">
        <v>23</v>
      </c>
      <c r="D8" s="85">
        <v>12</v>
      </c>
      <c r="E8" s="86">
        <v>1</v>
      </c>
      <c r="F8" s="87">
        <f t="shared" ref="F8:F81" si="0">D8*E8</f>
        <v>12</v>
      </c>
      <c r="G8" s="87">
        <f t="shared" ref="G8:G81" si="1">F8/(1+VAT.rate)</f>
        <v>9.9173553719008272</v>
      </c>
    </row>
    <row r="9" spans="1:9" outlineLevel="1" x14ac:dyDescent="0.2">
      <c r="C9" s="90" t="s">
        <v>55</v>
      </c>
      <c r="D9" s="85">
        <v>4</v>
      </c>
      <c r="E9" s="86">
        <v>1</v>
      </c>
      <c r="F9" s="87">
        <f t="shared" si="0"/>
        <v>4</v>
      </c>
      <c r="G9" s="87">
        <f t="shared" si="1"/>
        <v>3.3057851239669422</v>
      </c>
    </row>
    <row r="10" spans="1:9" outlineLevel="1" x14ac:dyDescent="0.2">
      <c r="C10" s="90" t="s">
        <v>45</v>
      </c>
      <c r="D10" s="88">
        <v>26.99</v>
      </c>
      <c r="E10" s="86">
        <v>1</v>
      </c>
      <c r="F10" s="87">
        <f t="shared" si="0"/>
        <v>26.99</v>
      </c>
      <c r="G10" s="87">
        <f t="shared" si="1"/>
        <v>22.305785123966942</v>
      </c>
    </row>
    <row r="11" spans="1:9" outlineLevel="1" x14ac:dyDescent="0.2">
      <c r="C11" s="90" t="s">
        <v>46</v>
      </c>
      <c r="D11" s="88">
        <v>49.39</v>
      </c>
      <c r="E11" s="86">
        <v>1</v>
      </c>
      <c r="F11" s="87">
        <f t="shared" si="0"/>
        <v>49.39</v>
      </c>
      <c r="G11" s="87">
        <f t="shared" si="1"/>
        <v>40.81818181818182</v>
      </c>
    </row>
    <row r="12" spans="1:9" outlineLevel="1" x14ac:dyDescent="0.2">
      <c r="C12" s="90" t="s">
        <v>47</v>
      </c>
      <c r="D12" s="88">
        <v>70.790000000000006</v>
      </c>
      <c r="E12" s="86">
        <v>1</v>
      </c>
      <c r="F12" s="87">
        <f t="shared" si="0"/>
        <v>70.790000000000006</v>
      </c>
      <c r="G12" s="87">
        <f t="shared" si="1"/>
        <v>58.504132231404967</v>
      </c>
    </row>
    <row r="13" spans="1:9" outlineLevel="1" x14ac:dyDescent="0.2">
      <c r="C13" s="90" t="s">
        <v>78</v>
      </c>
      <c r="D13" s="89">
        <v>27.45</v>
      </c>
      <c r="E13" s="86">
        <v>0.15</v>
      </c>
      <c r="F13" s="87">
        <f>D13*E13</f>
        <v>4.1174999999999997</v>
      </c>
      <c r="G13" s="87">
        <f t="shared" ref="G13" si="2">F13/(1+VAT.rate)</f>
        <v>3.4028925619834709</v>
      </c>
      <c r="H13" s="99"/>
      <c r="I13" s="58"/>
    </row>
    <row r="14" spans="1:9" outlineLevel="1" x14ac:dyDescent="0.2">
      <c r="C14" s="90" t="s">
        <v>79</v>
      </c>
      <c r="D14" s="89">
        <v>27.45</v>
      </c>
      <c r="E14" s="86">
        <v>0.15</v>
      </c>
      <c r="F14" s="87">
        <f t="shared" ref="F14" si="3">D14*E14</f>
        <v>4.1174999999999997</v>
      </c>
      <c r="G14" s="87">
        <f t="shared" ref="G14" si="4">F14/(1+VAT.rate)</f>
        <v>3.4028925619834709</v>
      </c>
      <c r="H14" s="99"/>
      <c r="I14" s="58"/>
    </row>
    <row r="15" spans="1:9" outlineLevel="1" x14ac:dyDescent="0.2">
      <c r="A15" s="58"/>
      <c r="B15" s="58"/>
      <c r="C15" s="90" t="s">
        <v>80</v>
      </c>
      <c r="D15" s="89">
        <v>21.95</v>
      </c>
      <c r="E15" s="86">
        <v>0.15</v>
      </c>
      <c r="F15" s="87">
        <f t="shared" si="0"/>
        <v>3.2925</v>
      </c>
      <c r="G15" s="87">
        <f t="shared" si="1"/>
        <v>2.7210743801652892</v>
      </c>
      <c r="H15" s="99"/>
      <c r="I15" s="58"/>
    </row>
    <row r="16" spans="1:9" outlineLevel="1" x14ac:dyDescent="0.2">
      <c r="A16" s="58"/>
      <c r="B16" s="58"/>
      <c r="C16" s="90" t="s">
        <v>81</v>
      </c>
      <c r="D16" s="89">
        <v>16.45</v>
      </c>
      <c r="E16" s="86">
        <v>0.15</v>
      </c>
      <c r="F16" s="87">
        <f t="shared" si="0"/>
        <v>2.4674999999999998</v>
      </c>
      <c r="G16" s="87">
        <f t="shared" si="1"/>
        <v>2.0392561983471071</v>
      </c>
      <c r="H16" s="99"/>
    </row>
    <row r="17" spans="1:8" outlineLevel="1" x14ac:dyDescent="0.2">
      <c r="A17" s="58"/>
      <c r="B17" s="58"/>
      <c r="C17" s="90" t="s">
        <v>32</v>
      </c>
      <c r="D17" s="85">
        <v>4.75</v>
      </c>
      <c r="E17" s="86">
        <v>1</v>
      </c>
      <c r="F17" s="87">
        <f t="shared" si="0"/>
        <v>4.75</v>
      </c>
      <c r="G17" s="87">
        <f t="shared" si="1"/>
        <v>3.9256198347107438</v>
      </c>
    </row>
    <row r="18" spans="1:8" outlineLevel="1" x14ac:dyDescent="0.2">
      <c r="A18" s="58"/>
      <c r="B18" s="58"/>
      <c r="C18" s="90" t="s">
        <v>30</v>
      </c>
      <c r="D18" s="85">
        <v>2</v>
      </c>
      <c r="E18" s="86">
        <v>1</v>
      </c>
      <c r="F18" s="87">
        <f t="shared" si="0"/>
        <v>2</v>
      </c>
      <c r="G18" s="87">
        <f t="shared" si="1"/>
        <v>1.6528925619834711</v>
      </c>
    </row>
    <row r="19" spans="1:8" outlineLevel="1" x14ac:dyDescent="0.2">
      <c r="A19" s="58"/>
      <c r="B19" s="58"/>
      <c r="C19" s="90" t="s">
        <v>27</v>
      </c>
      <c r="D19" s="85">
        <v>0.5</v>
      </c>
      <c r="E19" s="86">
        <v>1</v>
      </c>
      <c r="F19" s="87">
        <f t="shared" si="0"/>
        <v>0.5</v>
      </c>
      <c r="G19" s="87">
        <f t="shared" si="1"/>
        <v>0.41322314049586778</v>
      </c>
    </row>
    <row r="20" spans="1:8" outlineLevel="1" x14ac:dyDescent="0.2">
      <c r="A20" s="58"/>
      <c r="B20" s="58"/>
      <c r="C20" s="90" t="s">
        <v>28</v>
      </c>
      <c r="D20" s="88">
        <v>8.6999999999999993</v>
      </c>
      <c r="E20" s="86">
        <v>1</v>
      </c>
      <c r="F20" s="87">
        <f t="shared" si="0"/>
        <v>8.6999999999999993</v>
      </c>
      <c r="G20" s="87">
        <f t="shared" si="1"/>
        <v>7.1900826446280988</v>
      </c>
    </row>
    <row r="21" spans="1:8" outlineLevel="1" x14ac:dyDescent="0.2">
      <c r="A21" s="58"/>
      <c r="B21" s="58"/>
      <c r="C21" s="90" t="s">
        <v>35</v>
      </c>
      <c r="D21" s="85">
        <v>2.5</v>
      </c>
      <c r="E21" s="86">
        <v>1</v>
      </c>
      <c r="F21" s="87">
        <f t="shared" si="0"/>
        <v>2.5</v>
      </c>
      <c r="G21" s="87">
        <f t="shared" si="1"/>
        <v>2.0661157024793391</v>
      </c>
    </row>
    <row r="22" spans="1:8" outlineLevel="1" x14ac:dyDescent="0.2">
      <c r="A22" s="58"/>
      <c r="B22" s="58"/>
      <c r="C22" s="91" t="s">
        <v>44</v>
      </c>
      <c r="D22" s="85">
        <v>21.7</v>
      </c>
      <c r="E22" s="86">
        <v>1</v>
      </c>
      <c r="F22" s="87">
        <f t="shared" si="0"/>
        <v>21.7</v>
      </c>
      <c r="G22" s="87">
        <f t="shared" si="1"/>
        <v>17.93388429752066</v>
      </c>
    </row>
    <row r="23" spans="1:8" x14ac:dyDescent="0.2">
      <c r="A23" s="58"/>
      <c r="B23" s="58"/>
      <c r="C23" s="31" t="s">
        <v>4</v>
      </c>
      <c r="D23" s="31"/>
      <c r="E23" s="31"/>
      <c r="F23" s="31"/>
      <c r="G23" s="31"/>
    </row>
    <row r="24" spans="1:8" outlineLevel="1" x14ac:dyDescent="0.2">
      <c r="A24" s="58"/>
      <c r="B24" s="58"/>
      <c r="C24" s="90" t="s">
        <v>24</v>
      </c>
      <c r="D24" s="85">
        <v>14.03</v>
      </c>
      <c r="E24" s="86">
        <v>1</v>
      </c>
      <c r="F24" s="87">
        <f t="shared" si="0"/>
        <v>14.03</v>
      </c>
      <c r="G24" s="87">
        <f t="shared" si="1"/>
        <v>11.595041322314049</v>
      </c>
    </row>
    <row r="25" spans="1:8" outlineLevel="1" x14ac:dyDescent="0.2">
      <c r="A25" s="58"/>
      <c r="B25" s="58"/>
      <c r="C25" s="90" t="s">
        <v>65</v>
      </c>
      <c r="D25" s="85">
        <v>3.97</v>
      </c>
      <c r="E25" s="86">
        <v>1</v>
      </c>
      <c r="F25" s="87">
        <f t="shared" si="0"/>
        <v>3.97</v>
      </c>
      <c r="G25" s="87">
        <f t="shared" si="1"/>
        <v>3.2809917355371905</v>
      </c>
    </row>
    <row r="26" spans="1:8" outlineLevel="1" x14ac:dyDescent="0.2">
      <c r="A26" s="58"/>
      <c r="B26" s="58"/>
      <c r="C26" s="90" t="s">
        <v>66</v>
      </c>
      <c r="D26" s="85">
        <v>3.48</v>
      </c>
      <c r="E26" s="86">
        <v>1</v>
      </c>
      <c r="F26" s="87">
        <f t="shared" ref="F26" si="5">D26*E26</f>
        <v>3.48</v>
      </c>
      <c r="G26" s="87">
        <f t="shared" ref="G26" si="6">F26/(1+VAT.rate)</f>
        <v>2.8760330578512399</v>
      </c>
    </row>
    <row r="27" spans="1:8" outlineLevel="1" x14ac:dyDescent="0.2">
      <c r="A27" s="58"/>
      <c r="B27" s="58"/>
      <c r="C27" s="90" t="s">
        <v>63</v>
      </c>
      <c r="D27" s="85">
        <v>0</v>
      </c>
      <c r="E27" s="86">
        <v>1</v>
      </c>
      <c r="F27" s="87">
        <f t="shared" ref="F27" si="7">D27*E27</f>
        <v>0</v>
      </c>
      <c r="G27" s="87">
        <f t="shared" ref="G27" si="8">F27/(1+VAT.rate)</f>
        <v>0</v>
      </c>
      <c r="H27" s="99" t="s">
        <v>201</v>
      </c>
    </row>
    <row r="28" spans="1:8" outlineLevel="1" x14ac:dyDescent="0.2">
      <c r="A28" s="58"/>
      <c r="B28" s="58"/>
      <c r="C28" s="90" t="s">
        <v>64</v>
      </c>
      <c r="D28" s="85">
        <v>0.49</v>
      </c>
      <c r="E28" s="86">
        <v>1</v>
      </c>
      <c r="F28" s="87">
        <f t="shared" ref="F28" si="9">D28*E28</f>
        <v>0.49</v>
      </c>
      <c r="G28" s="87">
        <f t="shared" ref="G28" si="10">F28/(1+VAT.rate)</f>
        <v>0.4049586776859504</v>
      </c>
      <c r="H28" s="99" t="s">
        <v>201</v>
      </c>
    </row>
    <row r="29" spans="1:8" outlineLevel="1" x14ac:dyDescent="0.2">
      <c r="A29" s="58"/>
      <c r="B29" s="58"/>
      <c r="C29" s="90" t="s">
        <v>48</v>
      </c>
      <c r="D29" s="88">
        <v>24.95</v>
      </c>
      <c r="E29" s="86">
        <v>1</v>
      </c>
      <c r="F29" s="87">
        <f t="shared" si="0"/>
        <v>24.95</v>
      </c>
      <c r="G29" s="87">
        <f t="shared" si="1"/>
        <v>20.619834710743802</v>
      </c>
    </row>
    <row r="30" spans="1:8" outlineLevel="1" x14ac:dyDescent="0.2">
      <c r="A30" s="58"/>
      <c r="B30" s="58"/>
      <c r="C30" s="90" t="s">
        <v>50</v>
      </c>
      <c r="D30" s="88">
        <v>36.950000000000003</v>
      </c>
      <c r="E30" s="86">
        <v>1</v>
      </c>
      <c r="F30" s="87">
        <f t="shared" si="0"/>
        <v>36.950000000000003</v>
      </c>
      <c r="G30" s="87">
        <f t="shared" si="1"/>
        <v>30.537190082644631</v>
      </c>
    </row>
    <row r="31" spans="1:8" outlineLevel="1" x14ac:dyDescent="0.2">
      <c r="A31" s="58"/>
      <c r="B31" s="58"/>
      <c r="C31" s="90" t="s">
        <v>49</v>
      </c>
      <c r="D31" s="88">
        <v>45.95</v>
      </c>
      <c r="E31" s="86">
        <v>1</v>
      </c>
      <c r="F31" s="87">
        <f t="shared" si="0"/>
        <v>45.95</v>
      </c>
      <c r="G31" s="87">
        <f t="shared" si="1"/>
        <v>37.97520661157025</v>
      </c>
    </row>
    <row r="32" spans="1:8" outlineLevel="1" x14ac:dyDescent="0.2">
      <c r="A32" s="58"/>
      <c r="B32" s="58"/>
      <c r="C32" s="90" t="s">
        <v>51</v>
      </c>
      <c r="D32" s="88">
        <v>58.95</v>
      </c>
      <c r="E32" s="86">
        <v>1</v>
      </c>
      <c r="F32" s="87">
        <f t="shared" si="0"/>
        <v>58.95</v>
      </c>
      <c r="G32" s="87">
        <f t="shared" si="1"/>
        <v>48.719008264462815</v>
      </c>
    </row>
    <row r="33" spans="1:8" outlineLevel="1" x14ac:dyDescent="0.2">
      <c r="A33" s="58"/>
      <c r="B33" s="58"/>
      <c r="C33" s="90" t="s">
        <v>52</v>
      </c>
      <c r="D33" s="88">
        <v>78.95</v>
      </c>
      <c r="E33" s="86">
        <v>1</v>
      </c>
      <c r="F33" s="87">
        <f t="shared" si="0"/>
        <v>78.95</v>
      </c>
      <c r="G33" s="87">
        <f t="shared" si="1"/>
        <v>65.247933884297524</v>
      </c>
    </row>
    <row r="34" spans="1:8" outlineLevel="1" x14ac:dyDescent="0.2">
      <c r="A34" s="58"/>
      <c r="B34" s="58"/>
      <c r="C34" s="90" t="s">
        <v>95</v>
      </c>
      <c r="D34" s="88">
        <v>24.95</v>
      </c>
      <c r="E34" s="86">
        <v>1</v>
      </c>
      <c r="F34" s="87">
        <f t="shared" ref="F34:F36" si="11">D34*E34</f>
        <v>24.95</v>
      </c>
      <c r="G34" s="87">
        <f t="shared" ref="G34:G36" si="12">F34/(1+VAT.rate)</f>
        <v>20.619834710743802</v>
      </c>
    </row>
    <row r="35" spans="1:8" outlineLevel="1" x14ac:dyDescent="0.2">
      <c r="A35" s="58"/>
      <c r="B35" s="58"/>
      <c r="C35" s="90" t="s">
        <v>82</v>
      </c>
      <c r="D35" s="88">
        <v>45.95</v>
      </c>
      <c r="E35" s="86">
        <v>1</v>
      </c>
      <c r="F35" s="87">
        <f t="shared" si="11"/>
        <v>45.95</v>
      </c>
      <c r="G35" s="87">
        <f t="shared" si="12"/>
        <v>37.97520661157025</v>
      </c>
    </row>
    <row r="36" spans="1:8" outlineLevel="1" x14ac:dyDescent="0.2">
      <c r="A36" s="58"/>
      <c r="B36" s="58"/>
      <c r="C36" s="90" t="s">
        <v>83</v>
      </c>
      <c r="D36" s="88">
        <v>78.95</v>
      </c>
      <c r="E36" s="86">
        <v>1</v>
      </c>
      <c r="F36" s="87">
        <f t="shared" si="11"/>
        <v>78.95</v>
      </c>
      <c r="G36" s="87">
        <f t="shared" si="12"/>
        <v>65.247933884297524</v>
      </c>
      <c r="H36" s="100" t="s">
        <v>148</v>
      </c>
    </row>
    <row r="37" spans="1:8" outlineLevel="1" x14ac:dyDescent="0.2">
      <c r="A37" s="58"/>
      <c r="B37" s="58"/>
      <c r="C37" s="90" t="s">
        <v>100</v>
      </c>
      <c r="D37" s="89">
        <v>9.9</v>
      </c>
      <c r="E37" s="86">
        <v>0.25</v>
      </c>
      <c r="F37" s="87">
        <f t="shared" ref="F37:F48" si="13">D37*E37</f>
        <v>2.4750000000000001</v>
      </c>
      <c r="G37" s="87">
        <f t="shared" ref="G37:G48" si="14">F37/(1+VAT.rate)</f>
        <v>2.0454545454545454</v>
      </c>
      <c r="H37" s="99"/>
    </row>
    <row r="38" spans="1:8" outlineLevel="1" x14ac:dyDescent="0.2">
      <c r="A38" s="58"/>
      <c r="B38" s="58"/>
      <c r="C38" s="90" t="s">
        <v>101</v>
      </c>
      <c r="D38" s="89">
        <v>9.9</v>
      </c>
      <c r="E38" s="86">
        <v>0.15</v>
      </c>
      <c r="F38" s="87">
        <f t="shared" si="13"/>
        <v>1.4850000000000001</v>
      </c>
      <c r="G38" s="87">
        <f t="shared" si="14"/>
        <v>1.2272727272727273</v>
      </c>
      <c r="H38" s="99"/>
    </row>
    <row r="39" spans="1:8" outlineLevel="1" x14ac:dyDescent="0.2">
      <c r="A39" s="58"/>
      <c r="B39" s="58"/>
      <c r="C39" s="90" t="s">
        <v>102</v>
      </c>
      <c r="D39" s="89">
        <v>9.9</v>
      </c>
      <c r="E39" s="92">
        <v>7.4999999999999997E-2</v>
      </c>
      <c r="F39" s="87">
        <f t="shared" si="13"/>
        <v>0.74250000000000005</v>
      </c>
      <c r="G39" s="87">
        <f t="shared" si="14"/>
        <v>0.61363636363636365</v>
      </c>
      <c r="H39" s="99"/>
    </row>
    <row r="40" spans="1:8" outlineLevel="1" x14ac:dyDescent="0.2">
      <c r="A40" s="58"/>
      <c r="B40" s="58"/>
      <c r="C40" s="90" t="s">
        <v>97</v>
      </c>
      <c r="D40" s="88">
        <v>2</v>
      </c>
      <c r="E40" s="86">
        <v>0.25</v>
      </c>
      <c r="F40" s="87">
        <f t="shared" si="13"/>
        <v>0.5</v>
      </c>
      <c r="G40" s="87">
        <f t="shared" si="14"/>
        <v>0.41322314049586778</v>
      </c>
      <c r="H40" s="99"/>
    </row>
    <row r="41" spans="1:8" outlineLevel="1" x14ac:dyDescent="0.2">
      <c r="A41" s="58"/>
      <c r="B41" s="58"/>
      <c r="C41" s="90" t="s">
        <v>98</v>
      </c>
      <c r="D41" s="88">
        <v>2</v>
      </c>
      <c r="E41" s="86">
        <v>0.15</v>
      </c>
      <c r="F41" s="87">
        <f t="shared" si="13"/>
        <v>0.3</v>
      </c>
      <c r="G41" s="87">
        <f t="shared" si="14"/>
        <v>0.24793388429752067</v>
      </c>
      <c r="H41" s="99"/>
    </row>
    <row r="42" spans="1:8" outlineLevel="1" x14ac:dyDescent="0.2">
      <c r="A42" s="58"/>
      <c r="B42" s="58"/>
      <c r="C42" s="90" t="s">
        <v>99</v>
      </c>
      <c r="D42" s="88">
        <v>2</v>
      </c>
      <c r="E42" s="92">
        <v>7.4999999999999997E-2</v>
      </c>
      <c r="F42" s="87">
        <f t="shared" si="13"/>
        <v>0.15</v>
      </c>
      <c r="G42" s="87">
        <f t="shared" si="14"/>
        <v>0.12396694214876033</v>
      </c>
      <c r="H42" s="99"/>
    </row>
    <row r="43" spans="1:8" outlineLevel="1" x14ac:dyDescent="0.2">
      <c r="A43" s="58"/>
      <c r="B43" s="58"/>
      <c r="C43" s="90" t="s">
        <v>103</v>
      </c>
      <c r="D43" s="89">
        <v>9.9</v>
      </c>
      <c r="E43" s="86">
        <v>0.35</v>
      </c>
      <c r="F43" s="87">
        <f t="shared" si="13"/>
        <v>3.4649999999999999</v>
      </c>
      <c r="G43" s="87">
        <f t="shared" si="14"/>
        <v>2.8636363636363638</v>
      </c>
      <c r="H43" s="99"/>
    </row>
    <row r="44" spans="1:8" outlineLevel="1" x14ac:dyDescent="0.2">
      <c r="A44" s="58"/>
      <c r="B44" s="58"/>
      <c r="C44" s="90" t="s">
        <v>104</v>
      </c>
      <c r="D44" s="89">
        <v>9.9</v>
      </c>
      <c r="E44" s="86">
        <v>0.25</v>
      </c>
      <c r="F44" s="87">
        <f t="shared" si="13"/>
        <v>2.4750000000000001</v>
      </c>
      <c r="G44" s="87">
        <f t="shared" si="14"/>
        <v>2.0454545454545454</v>
      </c>
      <c r="H44" s="99"/>
    </row>
    <row r="45" spans="1:8" outlineLevel="1" x14ac:dyDescent="0.2">
      <c r="A45" s="58"/>
      <c r="B45" s="58"/>
      <c r="C45" s="90" t="s">
        <v>105</v>
      </c>
      <c r="D45" s="89">
        <v>9.9</v>
      </c>
      <c r="E45" s="86">
        <v>0.25</v>
      </c>
      <c r="F45" s="87">
        <f t="shared" si="13"/>
        <v>2.4750000000000001</v>
      </c>
      <c r="G45" s="87">
        <f t="shared" si="14"/>
        <v>2.0454545454545454</v>
      </c>
      <c r="H45" s="99"/>
    </row>
    <row r="46" spans="1:8" outlineLevel="1" x14ac:dyDescent="0.2">
      <c r="A46" s="58"/>
      <c r="B46" s="58"/>
      <c r="C46" s="90" t="s">
        <v>106</v>
      </c>
      <c r="D46" s="88">
        <v>2</v>
      </c>
      <c r="E46" s="86">
        <v>0.35099999999999998</v>
      </c>
      <c r="F46" s="87">
        <f t="shared" si="13"/>
        <v>0.70199999999999996</v>
      </c>
      <c r="G46" s="87">
        <f t="shared" si="14"/>
        <v>0.58016528925619837</v>
      </c>
      <c r="H46" s="99"/>
    </row>
    <row r="47" spans="1:8" outlineLevel="1" x14ac:dyDescent="0.2">
      <c r="A47" s="58"/>
      <c r="B47" s="58"/>
      <c r="C47" s="90" t="s">
        <v>107</v>
      </c>
      <c r="D47" s="88">
        <v>2</v>
      </c>
      <c r="E47" s="86">
        <v>0.25</v>
      </c>
      <c r="F47" s="87">
        <f t="shared" si="13"/>
        <v>0.5</v>
      </c>
      <c r="G47" s="87">
        <f t="shared" si="14"/>
        <v>0.41322314049586778</v>
      </c>
      <c r="H47" s="99"/>
    </row>
    <row r="48" spans="1:8" outlineLevel="1" x14ac:dyDescent="0.2">
      <c r="A48" s="58"/>
      <c r="B48" s="58"/>
      <c r="C48" s="90" t="s">
        <v>108</v>
      </c>
      <c r="D48" s="88">
        <v>2</v>
      </c>
      <c r="E48" s="86">
        <v>0.25</v>
      </c>
      <c r="F48" s="87">
        <f t="shared" si="13"/>
        <v>0.5</v>
      </c>
      <c r="G48" s="87">
        <f t="shared" si="14"/>
        <v>0.41322314049586778</v>
      </c>
      <c r="H48" s="99"/>
    </row>
    <row r="49" spans="1:8" outlineLevel="1" x14ac:dyDescent="0.2">
      <c r="A49" s="58"/>
      <c r="B49" s="58"/>
      <c r="C49" s="90" t="s">
        <v>116</v>
      </c>
      <c r="D49" s="88">
        <v>9.9</v>
      </c>
      <c r="E49" s="86">
        <v>0.15</v>
      </c>
      <c r="F49" s="87">
        <f t="shared" ref="F49:F58" si="15">D49*E49</f>
        <v>1.4850000000000001</v>
      </c>
      <c r="G49" s="87">
        <f t="shared" ref="G49:G58" si="16">F49/(1+VAT.rate)</f>
        <v>1.2272727272727273</v>
      </c>
      <c r="H49" s="99"/>
    </row>
    <row r="50" spans="1:8" outlineLevel="1" x14ac:dyDescent="0.2">
      <c r="A50" s="58"/>
      <c r="B50" s="58"/>
      <c r="C50" s="90" t="s">
        <v>109</v>
      </c>
      <c r="D50" s="88">
        <v>9.9</v>
      </c>
      <c r="E50" s="92">
        <v>7.4999999999999997E-2</v>
      </c>
      <c r="F50" s="87">
        <f t="shared" si="15"/>
        <v>0.74250000000000005</v>
      </c>
      <c r="G50" s="87">
        <f t="shared" si="16"/>
        <v>0.61363636363636365</v>
      </c>
      <c r="H50" s="99"/>
    </row>
    <row r="51" spans="1:8" outlineLevel="1" x14ac:dyDescent="0.2">
      <c r="A51" s="58"/>
      <c r="B51" s="58"/>
      <c r="C51" s="90" t="s">
        <v>110</v>
      </c>
      <c r="D51" s="89">
        <v>3.9</v>
      </c>
      <c r="E51" s="86">
        <v>0.15</v>
      </c>
      <c r="F51" s="87">
        <f t="shared" si="15"/>
        <v>0.58499999999999996</v>
      </c>
      <c r="G51" s="87">
        <f t="shared" si="16"/>
        <v>0.48347107438016529</v>
      </c>
      <c r="H51" s="99"/>
    </row>
    <row r="52" spans="1:8" outlineLevel="1" x14ac:dyDescent="0.2">
      <c r="A52" s="58"/>
      <c r="B52" s="58"/>
      <c r="C52" s="90" t="s">
        <v>111</v>
      </c>
      <c r="D52" s="88">
        <v>6.9</v>
      </c>
      <c r="E52" s="92">
        <v>7.4999999999999997E-2</v>
      </c>
      <c r="F52" s="87">
        <f t="shared" si="15"/>
        <v>0.51749999999999996</v>
      </c>
      <c r="G52" s="87">
        <f t="shared" si="16"/>
        <v>0.4276859504132231</v>
      </c>
      <c r="H52" s="99"/>
    </row>
    <row r="53" spans="1:8" outlineLevel="1" x14ac:dyDescent="0.2">
      <c r="A53" s="58"/>
      <c r="B53" s="58"/>
      <c r="C53" s="90" t="s">
        <v>112</v>
      </c>
      <c r="D53" s="88">
        <v>9.9</v>
      </c>
      <c r="E53" s="86">
        <v>0.25</v>
      </c>
      <c r="F53" s="87">
        <f t="shared" si="15"/>
        <v>2.4750000000000001</v>
      </c>
      <c r="G53" s="87">
        <f t="shared" si="16"/>
        <v>2.0454545454545454</v>
      </c>
      <c r="H53" s="99"/>
    </row>
    <row r="54" spans="1:8" outlineLevel="1" x14ac:dyDescent="0.2">
      <c r="A54" s="58"/>
      <c r="B54" s="58"/>
      <c r="C54" s="90" t="s">
        <v>113</v>
      </c>
      <c r="D54" s="88">
        <v>9.9</v>
      </c>
      <c r="E54" s="86">
        <v>0.15</v>
      </c>
      <c r="F54" s="87">
        <f t="shared" si="15"/>
        <v>1.4850000000000001</v>
      </c>
      <c r="G54" s="87">
        <f t="shared" si="16"/>
        <v>1.2272727272727273</v>
      </c>
      <c r="H54" s="99"/>
    </row>
    <row r="55" spans="1:8" outlineLevel="1" x14ac:dyDescent="0.2">
      <c r="A55" s="58"/>
      <c r="B55" s="58"/>
      <c r="C55" s="90" t="s">
        <v>114</v>
      </c>
      <c r="D55" s="89">
        <v>3.9</v>
      </c>
      <c r="E55" s="86">
        <v>0.25</v>
      </c>
      <c r="F55" s="87">
        <f t="shared" si="15"/>
        <v>0.97499999999999998</v>
      </c>
      <c r="G55" s="87">
        <f t="shared" si="16"/>
        <v>0.80578512396694213</v>
      </c>
      <c r="H55" s="99"/>
    </row>
    <row r="56" spans="1:8" outlineLevel="1" x14ac:dyDescent="0.2">
      <c r="A56" s="58"/>
      <c r="B56" s="58"/>
      <c r="C56" s="90" t="s">
        <v>115</v>
      </c>
      <c r="D56" s="88">
        <v>6.9</v>
      </c>
      <c r="E56" s="86">
        <v>0.15</v>
      </c>
      <c r="F56" s="87">
        <f t="shared" si="15"/>
        <v>1.0349999999999999</v>
      </c>
      <c r="G56" s="87">
        <f t="shared" si="16"/>
        <v>0.85537190082644621</v>
      </c>
      <c r="H56" s="99"/>
    </row>
    <row r="57" spans="1:8" outlineLevel="1" x14ac:dyDescent="0.2">
      <c r="A57" s="58"/>
      <c r="B57" s="58"/>
      <c r="C57" s="90" t="s">
        <v>84</v>
      </c>
      <c r="D57" s="88">
        <v>9.99</v>
      </c>
      <c r="E57" s="86">
        <v>1</v>
      </c>
      <c r="F57" s="87">
        <f t="shared" si="15"/>
        <v>9.99</v>
      </c>
      <c r="G57" s="87">
        <f t="shared" si="16"/>
        <v>8.2561983471074392</v>
      </c>
    </row>
    <row r="58" spans="1:8" outlineLevel="1" x14ac:dyDescent="0.2">
      <c r="A58" s="58"/>
      <c r="B58" s="58"/>
      <c r="C58" s="90" t="s">
        <v>33</v>
      </c>
      <c r="D58" s="89">
        <v>4</v>
      </c>
      <c r="E58" s="86">
        <v>1</v>
      </c>
      <c r="F58" s="87">
        <f t="shared" si="15"/>
        <v>4</v>
      </c>
      <c r="G58" s="87">
        <f t="shared" si="16"/>
        <v>3.3057851239669422</v>
      </c>
    </row>
    <row r="59" spans="1:8" outlineLevel="1" x14ac:dyDescent="0.2">
      <c r="A59" s="58"/>
      <c r="B59" s="58"/>
      <c r="C59" s="90" t="s">
        <v>31</v>
      </c>
      <c r="D59" s="88">
        <v>1</v>
      </c>
      <c r="E59" s="86">
        <v>1</v>
      </c>
      <c r="F59" s="87">
        <f t="shared" si="0"/>
        <v>1</v>
      </c>
      <c r="G59" s="87">
        <f t="shared" si="1"/>
        <v>0.82644628099173556</v>
      </c>
    </row>
    <row r="60" spans="1:8" outlineLevel="1" x14ac:dyDescent="0.2">
      <c r="A60" s="58"/>
      <c r="B60" s="58"/>
      <c r="C60" s="90" t="s">
        <v>85</v>
      </c>
      <c r="D60" s="88">
        <v>8.9499999999999993</v>
      </c>
      <c r="E60" s="86">
        <v>1</v>
      </c>
      <c r="F60" s="87">
        <f t="shared" si="0"/>
        <v>8.9499999999999993</v>
      </c>
      <c r="G60" s="87">
        <f t="shared" si="1"/>
        <v>7.3966942148760326</v>
      </c>
    </row>
    <row r="61" spans="1:8" outlineLevel="1" x14ac:dyDescent="0.2">
      <c r="A61" s="58"/>
      <c r="B61" s="58"/>
      <c r="C61" s="90" t="s">
        <v>86</v>
      </c>
      <c r="D61" s="88">
        <v>12.95</v>
      </c>
      <c r="E61" s="86">
        <v>1</v>
      </c>
      <c r="F61" s="87">
        <f t="shared" ref="F61" si="17">D61*E61</f>
        <v>12.95</v>
      </c>
      <c r="G61" s="87">
        <f t="shared" ref="G61" si="18">F61/(1+VAT.rate)</f>
        <v>10.702479338842975</v>
      </c>
    </row>
    <row r="62" spans="1:8" outlineLevel="1" x14ac:dyDescent="0.2">
      <c r="A62" s="58"/>
      <c r="B62" s="58"/>
      <c r="C62" s="90" t="s">
        <v>36</v>
      </c>
      <c r="D62" s="88">
        <v>2.5</v>
      </c>
      <c r="E62" s="86">
        <v>1</v>
      </c>
      <c r="F62" s="87">
        <f t="shared" si="0"/>
        <v>2.5</v>
      </c>
      <c r="G62" s="87">
        <f t="shared" si="1"/>
        <v>2.0661157024793391</v>
      </c>
    </row>
    <row r="63" spans="1:8" outlineLevel="1" x14ac:dyDescent="0.2">
      <c r="A63" s="58"/>
      <c r="B63" s="58"/>
      <c r="C63" s="91" t="s">
        <v>40</v>
      </c>
      <c r="D63" s="88">
        <v>10.95</v>
      </c>
      <c r="E63" s="86">
        <v>1</v>
      </c>
      <c r="F63" s="87">
        <f t="shared" si="0"/>
        <v>10.95</v>
      </c>
      <c r="G63" s="87">
        <f t="shared" si="1"/>
        <v>9.0495867768595044</v>
      </c>
      <c r="H63" s="100" t="s">
        <v>199</v>
      </c>
    </row>
    <row r="64" spans="1:8" outlineLevel="1" x14ac:dyDescent="0.2">
      <c r="A64" s="58"/>
      <c r="B64" s="58"/>
      <c r="C64" s="91" t="s">
        <v>41</v>
      </c>
      <c r="D64" s="88">
        <v>20.95</v>
      </c>
      <c r="E64" s="93">
        <v>1</v>
      </c>
      <c r="F64" s="87">
        <f t="shared" si="0"/>
        <v>20.95</v>
      </c>
      <c r="G64" s="87">
        <f t="shared" si="1"/>
        <v>17.314049586776861</v>
      </c>
      <c r="H64" s="100" t="s">
        <v>199</v>
      </c>
    </row>
    <row r="65" spans="1:18" x14ac:dyDescent="0.2">
      <c r="A65" s="58"/>
      <c r="B65" s="58"/>
      <c r="C65" s="31" t="s">
        <v>2</v>
      </c>
      <c r="D65" s="31"/>
      <c r="E65" s="31"/>
      <c r="F65" s="31"/>
      <c r="G65" s="31"/>
    </row>
    <row r="66" spans="1:18" outlineLevel="1" x14ac:dyDescent="0.2">
      <c r="C66" s="90" t="s">
        <v>22</v>
      </c>
      <c r="D66" s="85">
        <v>20.56</v>
      </c>
      <c r="E66" s="86">
        <v>1</v>
      </c>
      <c r="F66" s="87">
        <f t="shared" si="0"/>
        <v>20.56</v>
      </c>
      <c r="G66" s="87">
        <f t="shared" si="1"/>
        <v>16.991735537190081</v>
      </c>
    </row>
    <row r="67" spans="1:18" outlineLevel="1" x14ac:dyDescent="0.2">
      <c r="C67" s="90" t="s">
        <v>54</v>
      </c>
      <c r="D67" s="85">
        <v>5.5</v>
      </c>
      <c r="E67" s="86">
        <v>1</v>
      </c>
      <c r="F67" s="87">
        <f t="shared" si="0"/>
        <v>5.5</v>
      </c>
      <c r="G67" s="87">
        <f t="shared" si="1"/>
        <v>4.5454545454545459</v>
      </c>
    </row>
    <row r="68" spans="1:18" outlineLevel="1" x14ac:dyDescent="0.2">
      <c r="C68" s="90" t="s">
        <v>62</v>
      </c>
      <c r="D68" s="85">
        <v>0</v>
      </c>
      <c r="E68" s="86">
        <v>1</v>
      </c>
      <c r="F68" s="87">
        <f t="shared" ref="F68" si="19">D68*E68</f>
        <v>0</v>
      </c>
      <c r="G68" s="87">
        <f t="shared" ref="G68" si="20">F68/(1+VAT.rate)</f>
        <v>0</v>
      </c>
      <c r="H68" s="99" t="s">
        <v>201</v>
      </c>
      <c r="J68" s="56"/>
      <c r="K68" s="56"/>
      <c r="L68" s="56"/>
      <c r="M68" s="65"/>
      <c r="N68" s="65"/>
      <c r="O68" s="65"/>
      <c r="P68" s="56"/>
      <c r="Q68" s="56"/>
      <c r="R68" s="56"/>
    </row>
    <row r="69" spans="1:18" outlineLevel="1" x14ac:dyDescent="0.2">
      <c r="C69" s="90" t="s">
        <v>75</v>
      </c>
      <c r="D69" s="89">
        <v>35.9</v>
      </c>
      <c r="E69" s="86">
        <v>1</v>
      </c>
      <c r="F69" s="87">
        <f t="shared" si="0"/>
        <v>35.9</v>
      </c>
      <c r="G69" s="87">
        <f t="shared" si="1"/>
        <v>29.669421487603305</v>
      </c>
      <c r="J69" s="61"/>
      <c r="K69" s="62"/>
      <c r="L69" s="62"/>
      <c r="M69" s="64"/>
      <c r="N69" s="64"/>
      <c r="O69" s="64"/>
      <c r="P69" s="64"/>
      <c r="Q69" s="56"/>
      <c r="R69" s="56"/>
    </row>
    <row r="70" spans="1:18" outlineLevel="1" x14ac:dyDescent="0.2">
      <c r="C70" s="90" t="s">
        <v>76</v>
      </c>
      <c r="D70" s="88">
        <v>45.9</v>
      </c>
      <c r="E70" s="86">
        <v>1</v>
      </c>
      <c r="F70" s="87">
        <f t="shared" si="0"/>
        <v>45.9</v>
      </c>
      <c r="G70" s="87">
        <f t="shared" si="1"/>
        <v>37.933884297520663</v>
      </c>
      <c r="J70" s="61"/>
      <c r="K70" s="62"/>
      <c r="L70" s="62"/>
      <c r="M70" s="64"/>
      <c r="N70" s="64"/>
      <c r="O70" s="64"/>
      <c r="P70" s="64"/>
      <c r="Q70" s="56"/>
      <c r="R70" s="56"/>
    </row>
    <row r="71" spans="1:18" outlineLevel="1" x14ac:dyDescent="0.2">
      <c r="C71" s="90" t="s">
        <v>77</v>
      </c>
      <c r="D71" s="88">
        <v>61.9</v>
      </c>
      <c r="E71" s="86">
        <v>1</v>
      </c>
      <c r="F71" s="87">
        <f t="shared" si="0"/>
        <v>61.9</v>
      </c>
      <c r="G71" s="87">
        <f t="shared" si="1"/>
        <v>51.15702479338843</v>
      </c>
      <c r="H71" s="100" t="s">
        <v>200</v>
      </c>
      <c r="J71" s="61"/>
      <c r="K71" s="62"/>
      <c r="L71" s="62"/>
      <c r="M71" s="64"/>
      <c r="N71" s="64"/>
      <c r="O71" s="64"/>
      <c r="P71" s="64"/>
      <c r="Q71" s="56"/>
      <c r="R71" s="56"/>
    </row>
    <row r="72" spans="1:18" outlineLevel="1" x14ac:dyDescent="0.2">
      <c r="C72" s="94" t="s">
        <v>59</v>
      </c>
      <c r="D72" s="89">
        <v>5.0999999999999996</v>
      </c>
      <c r="E72" s="93">
        <v>0.25</v>
      </c>
      <c r="F72" s="87">
        <f t="shared" ref="F72" si="21">D72*E72</f>
        <v>1.2749999999999999</v>
      </c>
      <c r="G72" s="87">
        <f t="shared" ref="G72" si="22">F72/(1+VAT.rate)</f>
        <v>1.0537190082644627</v>
      </c>
      <c r="H72" s="99"/>
      <c r="J72" s="56"/>
      <c r="K72" s="56"/>
      <c r="L72" s="56"/>
      <c r="M72" s="56"/>
      <c r="N72" s="56"/>
      <c r="O72" s="56"/>
      <c r="P72" s="56"/>
      <c r="Q72" s="56"/>
      <c r="R72" s="56"/>
    </row>
    <row r="73" spans="1:18" outlineLevel="1" x14ac:dyDescent="0.2">
      <c r="C73" s="94" t="s">
        <v>38</v>
      </c>
      <c r="D73" s="89">
        <v>5.0999999999999996</v>
      </c>
      <c r="E73" s="93">
        <v>0.25</v>
      </c>
      <c r="F73" s="87">
        <f t="shared" si="0"/>
        <v>1.2749999999999999</v>
      </c>
      <c r="G73" s="87">
        <f t="shared" si="1"/>
        <v>1.0537190082644627</v>
      </c>
      <c r="H73" s="99"/>
      <c r="J73" s="56"/>
      <c r="K73" s="56"/>
      <c r="L73" s="56"/>
      <c r="M73" s="56"/>
      <c r="N73" s="56"/>
      <c r="O73" s="56"/>
      <c r="P73" s="56"/>
      <c r="Q73" s="56"/>
      <c r="R73" s="56"/>
    </row>
    <row r="74" spans="1:18" outlineLevel="1" x14ac:dyDescent="0.2">
      <c r="C74" s="90" t="s">
        <v>34</v>
      </c>
      <c r="D74" s="89">
        <v>5.5</v>
      </c>
      <c r="E74" s="93">
        <v>1</v>
      </c>
      <c r="F74" s="87">
        <f t="shared" si="0"/>
        <v>5.5</v>
      </c>
      <c r="G74" s="87">
        <f t="shared" si="1"/>
        <v>4.5454545454545459</v>
      </c>
      <c r="H74" s="3"/>
      <c r="J74" s="56"/>
      <c r="K74" s="56"/>
      <c r="L74" s="56"/>
      <c r="M74" s="56"/>
      <c r="N74" s="56"/>
      <c r="O74" s="56"/>
      <c r="P74" s="56"/>
      <c r="Q74" s="56"/>
      <c r="R74" s="56"/>
    </row>
    <row r="75" spans="1:18" outlineLevel="1" x14ac:dyDescent="0.2">
      <c r="C75" s="90" t="s">
        <v>96</v>
      </c>
      <c r="D75" s="89">
        <v>0.5</v>
      </c>
      <c r="E75" s="93">
        <v>1</v>
      </c>
      <c r="F75" s="87">
        <f t="shared" si="0"/>
        <v>0.5</v>
      </c>
      <c r="G75" s="87">
        <f t="shared" si="1"/>
        <v>0.41322314049586778</v>
      </c>
    </row>
    <row r="76" spans="1:18" outlineLevel="1" x14ac:dyDescent="0.2">
      <c r="C76" s="90" t="s">
        <v>29</v>
      </c>
      <c r="D76" s="89">
        <v>10</v>
      </c>
      <c r="E76" s="93">
        <v>1</v>
      </c>
      <c r="F76" s="87">
        <f t="shared" si="0"/>
        <v>10</v>
      </c>
      <c r="G76" s="87">
        <f t="shared" si="1"/>
        <v>8.2644628099173563</v>
      </c>
    </row>
    <row r="77" spans="1:18" outlineLevel="1" x14ac:dyDescent="0.2">
      <c r="C77" s="90" t="s">
        <v>37</v>
      </c>
      <c r="D77" s="89">
        <v>0</v>
      </c>
      <c r="E77" s="93">
        <v>1</v>
      </c>
      <c r="F77" s="87">
        <f t="shared" si="0"/>
        <v>0</v>
      </c>
      <c r="G77" s="87">
        <f t="shared" si="1"/>
        <v>0</v>
      </c>
    </row>
    <row r="78" spans="1:18" outlineLevel="1" x14ac:dyDescent="0.2">
      <c r="C78" s="91" t="s">
        <v>42</v>
      </c>
      <c r="D78" s="88">
        <v>14.13</v>
      </c>
      <c r="E78" s="93">
        <v>1</v>
      </c>
      <c r="F78" s="87">
        <f t="shared" si="0"/>
        <v>14.13</v>
      </c>
      <c r="G78" s="87">
        <f t="shared" si="1"/>
        <v>11.677685950413224</v>
      </c>
    </row>
    <row r="79" spans="1:18" outlineLevel="1" x14ac:dyDescent="0.2">
      <c r="C79" s="91" t="s">
        <v>43</v>
      </c>
      <c r="D79" s="88">
        <v>21.9</v>
      </c>
      <c r="E79" s="93">
        <v>1</v>
      </c>
      <c r="F79" s="87">
        <f t="shared" si="0"/>
        <v>21.9</v>
      </c>
      <c r="G79" s="87">
        <f t="shared" si="1"/>
        <v>18.099173553719009</v>
      </c>
    </row>
    <row r="80" spans="1:18" outlineLevel="1" x14ac:dyDescent="0.2">
      <c r="C80" s="91" t="s">
        <v>89</v>
      </c>
      <c r="D80" s="88">
        <v>21.2</v>
      </c>
      <c r="E80" s="93">
        <v>1</v>
      </c>
      <c r="F80" s="87">
        <f t="shared" si="0"/>
        <v>21.2</v>
      </c>
      <c r="G80" s="87">
        <f t="shared" si="1"/>
        <v>17.520661157024794</v>
      </c>
      <c r="J80" s="56"/>
      <c r="K80" s="56"/>
      <c r="L80" s="56"/>
    </row>
    <row r="81" spans="2:14" outlineLevel="1" x14ac:dyDescent="0.2">
      <c r="C81" s="91" t="s">
        <v>90</v>
      </c>
      <c r="D81" s="88">
        <v>7.7</v>
      </c>
      <c r="E81" s="93">
        <v>1</v>
      </c>
      <c r="F81" s="87">
        <f t="shared" si="0"/>
        <v>7.7</v>
      </c>
      <c r="G81" s="87">
        <f t="shared" si="1"/>
        <v>6.3636363636363642</v>
      </c>
      <c r="J81" s="59"/>
      <c r="K81" s="59"/>
      <c r="L81" s="56"/>
    </row>
    <row r="82" spans="2:14" outlineLevel="1" x14ac:dyDescent="0.2">
      <c r="C82" s="5" t="s">
        <v>207</v>
      </c>
      <c r="D82" s="103"/>
      <c r="E82" s="104"/>
      <c r="F82" s="105"/>
      <c r="G82" s="5" t="s">
        <v>208</v>
      </c>
      <c r="J82" s="59"/>
      <c r="K82" s="59"/>
      <c r="L82" s="56"/>
    </row>
    <row r="83" spans="2:14" x14ac:dyDescent="0.2">
      <c r="C83" s="6"/>
      <c r="D83" s="6"/>
      <c r="E83" s="6"/>
      <c r="G83" s="6"/>
      <c r="J83" s="56"/>
      <c r="K83" s="56"/>
      <c r="L83" s="56"/>
    </row>
    <row r="84" spans="2:14" ht="12.75" x14ac:dyDescent="0.2">
      <c r="B84" s="49"/>
      <c r="C84" s="49" t="s">
        <v>202</v>
      </c>
      <c r="D84" s="40" t="s">
        <v>39</v>
      </c>
      <c r="E84" s="40" t="s">
        <v>56</v>
      </c>
      <c r="F84" s="99"/>
      <c r="H84" s="67"/>
      <c r="I84" s="67"/>
    </row>
    <row r="85" spans="2:14" ht="12.75" x14ac:dyDescent="0.2">
      <c r="B85" s="49"/>
      <c r="C85" s="102" t="s">
        <v>118</v>
      </c>
      <c r="D85" s="93">
        <v>0.45</v>
      </c>
      <c r="E85" s="93">
        <v>0.55000000000000004</v>
      </c>
      <c r="F85" s="67"/>
      <c r="G85" s="67"/>
      <c r="H85" s="82"/>
    </row>
    <row r="86" spans="2:14" ht="12.75" x14ac:dyDescent="0.2">
      <c r="B86" s="49"/>
      <c r="C86" s="102" t="s">
        <v>119</v>
      </c>
      <c r="D86" s="93">
        <v>0.55000000000000004</v>
      </c>
      <c r="E86" s="93">
        <v>0.65</v>
      </c>
      <c r="F86" s="67"/>
      <c r="G86" s="67"/>
      <c r="H86" s="82"/>
    </row>
    <row r="87" spans="2:14" ht="12.75" x14ac:dyDescent="0.2">
      <c r="B87" s="49"/>
      <c r="C87" s="102" t="s">
        <v>120</v>
      </c>
      <c r="D87" s="93">
        <v>0.85</v>
      </c>
      <c r="E87" s="93">
        <v>0.85</v>
      </c>
      <c r="F87" s="67"/>
      <c r="G87" s="67"/>
      <c r="H87" s="82"/>
    </row>
    <row r="88" spans="2:14" ht="12.75" x14ac:dyDescent="0.2">
      <c r="B88" s="49"/>
      <c r="C88" s="102" t="s">
        <v>121</v>
      </c>
      <c r="D88" s="93">
        <v>0.75</v>
      </c>
      <c r="E88" s="93">
        <v>0.75</v>
      </c>
      <c r="F88" s="67"/>
      <c r="G88" s="67"/>
      <c r="H88" s="82"/>
    </row>
    <row r="89" spans="2:14" ht="12.75" x14ac:dyDescent="0.2">
      <c r="B89" s="49"/>
      <c r="C89" s="102" t="s">
        <v>122</v>
      </c>
      <c r="D89" s="93">
        <v>0.75</v>
      </c>
      <c r="E89" s="93">
        <v>0.75</v>
      </c>
      <c r="F89" s="67"/>
      <c r="G89" s="67"/>
      <c r="H89" s="82"/>
    </row>
    <row r="90" spans="2:14" x14ac:dyDescent="0.2">
      <c r="B90" s="49"/>
      <c r="D90" s="6"/>
      <c r="E90" s="6"/>
      <c r="G90" s="6"/>
    </row>
    <row r="91" spans="2:14" ht="12.75" thickBot="1" x14ac:dyDescent="0.25">
      <c r="C91" s="6"/>
      <c r="D91" s="52">
        <v>1</v>
      </c>
      <c r="E91" s="52">
        <v>2</v>
      </c>
      <c r="F91" s="96"/>
      <c r="G91" s="99" t="s">
        <v>206</v>
      </c>
      <c r="I91" s="96"/>
      <c r="J91" s="96"/>
      <c r="K91" s="96"/>
      <c r="L91" s="96"/>
      <c r="M91" s="53"/>
      <c r="N91" s="53"/>
    </row>
    <row r="92" spans="2:14" ht="18.75" thickBot="1" x14ac:dyDescent="0.25">
      <c r="B92" s="2" t="s">
        <v>67</v>
      </c>
      <c r="D92" s="5" t="s">
        <v>60</v>
      </c>
      <c r="F92" s="56"/>
      <c r="G92" s="101">
        <v>1</v>
      </c>
      <c r="H92" s="5" t="s">
        <v>204</v>
      </c>
      <c r="I92" s="56"/>
      <c r="J92" s="56"/>
      <c r="K92" s="56"/>
      <c r="L92" s="56"/>
      <c r="M92" s="6"/>
    </row>
    <row r="93" spans="2:14" ht="35.450000000000003" customHeight="1" x14ac:dyDescent="0.2">
      <c r="C93" s="50"/>
      <c r="D93" s="51" t="str">
        <f t="array" ref="D93:E93">TRANSPOSE(minus.labels)</f>
        <v>During transition period</v>
      </c>
      <c r="E93" s="95" t="str">
        <v>After transition period</v>
      </c>
      <c r="F93" s="54"/>
      <c r="G93" s="1" t="str">
        <f>INDEX(D93:E93,index.minus)</f>
        <v>During transition period</v>
      </c>
      <c r="H93" s="54"/>
      <c r="I93" s="54"/>
      <c r="J93" s="54"/>
      <c r="K93" s="54"/>
      <c r="L93" s="54"/>
      <c r="M93" s="54"/>
    </row>
    <row r="94" spans="2:14" x14ac:dyDescent="0.2">
      <c r="C94" s="27" t="s">
        <v>3</v>
      </c>
      <c r="D94" s="98">
        <v>0.17538664705841764</v>
      </c>
      <c r="E94" s="98">
        <v>7.3209766360322531E-2</v>
      </c>
      <c r="F94" s="55"/>
      <c r="G94" s="35">
        <f>INDEX(D94:E94,index.minus)</f>
        <v>0.17538664705841764</v>
      </c>
      <c r="H94" s="55"/>
      <c r="I94" s="55"/>
      <c r="J94" s="55"/>
      <c r="K94" s="55"/>
      <c r="L94" s="55"/>
      <c r="M94" s="55"/>
    </row>
    <row r="95" spans="2:14" x14ac:dyDescent="0.2">
      <c r="C95" s="27" t="s">
        <v>57</v>
      </c>
      <c r="D95" s="98">
        <v>0.26000874083331382</v>
      </c>
      <c r="E95" s="98">
        <v>0.10057638008693051</v>
      </c>
      <c r="F95" s="55"/>
      <c r="G95" s="35">
        <f>INDEX(D95:E95,index.minus)</f>
        <v>0.26000874083331382</v>
      </c>
      <c r="H95" s="55"/>
      <c r="I95" s="55"/>
      <c r="J95" s="55"/>
      <c r="K95" s="55"/>
      <c r="L95" s="55"/>
      <c r="M95" s="55"/>
    </row>
    <row r="96" spans="2:14" x14ac:dyDescent="0.2">
      <c r="C96" s="27" t="s">
        <v>58</v>
      </c>
      <c r="D96" s="98">
        <v>0.27008525865660432</v>
      </c>
      <c r="E96" s="98">
        <v>0.11065289791022101</v>
      </c>
      <c r="F96" s="55"/>
      <c r="G96" s="35">
        <f>INDEX(D96:E96,index.minus)</f>
        <v>0.27008525865660432</v>
      </c>
      <c r="H96" s="55"/>
      <c r="I96" s="55"/>
      <c r="J96" s="55"/>
      <c r="K96" s="55"/>
      <c r="L96" s="55"/>
      <c r="M96" s="55"/>
    </row>
    <row r="97" spans="2:13" x14ac:dyDescent="0.2">
      <c r="F97" s="56"/>
      <c r="G97" s="5" t="s">
        <v>61</v>
      </c>
      <c r="H97" s="56"/>
      <c r="I97" s="56"/>
      <c r="J97" s="56"/>
      <c r="K97" s="56"/>
      <c r="L97" s="56"/>
      <c r="M97" s="56"/>
    </row>
    <row r="98" spans="2:13" x14ac:dyDescent="0.2">
      <c r="F98" s="56"/>
      <c r="G98" s="5"/>
      <c r="H98" s="56"/>
      <c r="I98" s="56"/>
      <c r="J98" s="56"/>
      <c r="K98" s="56"/>
      <c r="L98" s="56"/>
      <c r="M98" s="56"/>
    </row>
    <row r="99" spans="2:13" ht="18" x14ac:dyDescent="0.2">
      <c r="B99" s="2" t="s">
        <v>68</v>
      </c>
      <c r="D99" s="5" t="s">
        <v>71</v>
      </c>
      <c r="F99" s="56"/>
      <c r="H99" s="56"/>
      <c r="I99" s="56"/>
      <c r="J99" s="56"/>
      <c r="K99" s="56"/>
      <c r="L99" s="56"/>
      <c r="M99" s="56"/>
    </row>
    <row r="100" spans="2:13" ht="37.9" customHeight="1" x14ac:dyDescent="0.2">
      <c r="C100" s="7"/>
      <c r="D100" s="51" t="str">
        <f>D93</f>
        <v>During transition period</v>
      </c>
      <c r="E100" s="95" t="str">
        <f>E93</f>
        <v>After transition period</v>
      </c>
      <c r="F100" s="54"/>
      <c r="G100" s="1" t="str">
        <f>G93</f>
        <v>During transition period</v>
      </c>
      <c r="H100" s="54"/>
      <c r="I100" s="54"/>
      <c r="J100" s="54"/>
      <c r="K100" s="56"/>
      <c r="L100" s="56"/>
      <c r="M100" s="54"/>
    </row>
    <row r="101" spans="2:13" x14ac:dyDescent="0.2">
      <c r="C101" s="27" t="s">
        <v>3</v>
      </c>
      <c r="D101" s="98">
        <v>0.25209860043893256</v>
      </c>
      <c r="E101" s="86">
        <v>0.14992171974083746</v>
      </c>
      <c r="F101" s="97"/>
      <c r="G101" s="35">
        <f>INDEX(D101:E101,index.minus)</f>
        <v>0.25209860043893256</v>
      </c>
      <c r="H101" s="97"/>
      <c r="I101" s="97"/>
      <c r="J101" s="97"/>
      <c r="K101" s="56"/>
      <c r="L101" s="56"/>
      <c r="M101" s="55"/>
    </row>
    <row r="102" spans="2:13" x14ac:dyDescent="0.2">
      <c r="C102" s="27" t="s">
        <v>57</v>
      </c>
      <c r="D102" s="98">
        <v>0.2852481694717901</v>
      </c>
      <c r="E102" s="86">
        <v>0.12581580872540682</v>
      </c>
      <c r="F102" s="97"/>
      <c r="G102" s="35">
        <f>INDEX(D102:E102,index.minus)</f>
        <v>0.2852481694717901</v>
      </c>
      <c r="H102" s="97"/>
      <c r="I102" s="97"/>
      <c r="J102" s="97"/>
      <c r="K102" s="56"/>
      <c r="L102" s="56"/>
      <c r="M102" s="55"/>
    </row>
    <row r="103" spans="2:13" x14ac:dyDescent="0.2">
      <c r="C103" s="27" t="s">
        <v>58</v>
      </c>
      <c r="D103" s="98">
        <v>0.28426433024892539</v>
      </c>
      <c r="E103" s="86">
        <v>0.12483196950254206</v>
      </c>
      <c r="F103" s="97"/>
      <c r="G103" s="35">
        <f>INDEX(D103:E103,index.minus)</f>
        <v>0.28426433024892539</v>
      </c>
      <c r="H103" s="97"/>
      <c r="I103" s="97"/>
      <c r="J103" s="97"/>
      <c r="K103" s="56"/>
      <c r="L103" s="56"/>
      <c r="M103" s="55"/>
    </row>
    <row r="104" spans="2:13" x14ac:dyDescent="0.2">
      <c r="F104" s="56"/>
      <c r="G104" s="5" t="s">
        <v>72</v>
      </c>
      <c r="H104" s="56"/>
      <c r="I104" s="56"/>
      <c r="J104" s="56"/>
      <c r="K104" s="56"/>
      <c r="L104" s="56"/>
      <c r="M104" s="56"/>
    </row>
    <row r="105" spans="2:13" x14ac:dyDescent="0.2">
      <c r="F105" s="56"/>
      <c r="G105" s="5"/>
      <c r="H105" s="56"/>
      <c r="I105" s="56"/>
      <c r="J105" s="56"/>
      <c r="K105" s="56"/>
      <c r="L105" s="56"/>
      <c r="M105" s="56"/>
    </row>
    <row r="106" spans="2:13" ht="18" x14ac:dyDescent="0.2">
      <c r="B106" s="2" t="s">
        <v>69</v>
      </c>
      <c r="D106" s="5" t="s">
        <v>70</v>
      </c>
      <c r="F106" s="56"/>
      <c r="H106" s="56"/>
      <c r="I106" s="56"/>
      <c r="J106" s="56"/>
      <c r="K106" s="56"/>
      <c r="L106" s="56"/>
      <c r="M106" s="56"/>
    </row>
    <row r="107" spans="2:13" ht="37.15" customHeight="1" x14ac:dyDescent="0.2">
      <c r="C107" s="7"/>
      <c r="D107" s="51" t="str">
        <f>D93</f>
        <v>During transition period</v>
      </c>
      <c r="E107" s="95" t="str">
        <f>E93</f>
        <v>After transition period</v>
      </c>
      <c r="F107" s="54"/>
      <c r="G107" s="1" t="str">
        <f>G93</f>
        <v>During transition period</v>
      </c>
      <c r="H107" s="54"/>
      <c r="I107" s="54"/>
      <c r="J107" s="54"/>
      <c r="K107" s="56"/>
      <c r="L107" s="56"/>
      <c r="M107" s="54"/>
    </row>
    <row r="108" spans="2:13" x14ac:dyDescent="0.2">
      <c r="C108" s="27" t="s">
        <v>3</v>
      </c>
      <c r="D108" s="98">
        <v>0.25688731583538171</v>
      </c>
      <c r="E108" s="86">
        <v>0.15471043513728663</v>
      </c>
      <c r="F108" s="55"/>
      <c r="G108" s="35">
        <f>INDEX(D108:E108,index.minus)</f>
        <v>0.25688731583538171</v>
      </c>
      <c r="H108" s="55"/>
      <c r="I108" s="55"/>
      <c r="J108" s="55"/>
      <c r="K108" s="56"/>
      <c r="L108" s="56"/>
      <c r="M108" s="55"/>
    </row>
    <row r="109" spans="2:13" x14ac:dyDescent="0.2">
      <c r="C109" s="27" t="s">
        <v>57</v>
      </c>
      <c r="D109" s="98">
        <v>0.29204725757420258</v>
      </c>
      <c r="E109" s="86">
        <v>0.13261489682781924</v>
      </c>
      <c r="F109" s="55"/>
      <c r="G109" s="35">
        <f>INDEX(D109:E109,index.minus)</f>
        <v>0.29204725757420258</v>
      </c>
      <c r="H109" s="55"/>
      <c r="I109" s="55"/>
      <c r="J109" s="55"/>
      <c r="K109" s="56"/>
      <c r="L109" s="56"/>
      <c r="M109" s="55"/>
    </row>
    <row r="110" spans="2:13" x14ac:dyDescent="0.2">
      <c r="C110" s="27" t="s">
        <v>58</v>
      </c>
      <c r="D110" s="98">
        <v>0.2911534611847223</v>
      </c>
      <c r="E110" s="86">
        <v>0.13172110043833896</v>
      </c>
      <c r="F110" s="55"/>
      <c r="G110" s="35">
        <f>INDEX(D110:E110,index.minus)</f>
        <v>0.2911534611847223</v>
      </c>
      <c r="H110" s="55"/>
      <c r="I110" s="55"/>
      <c r="J110" s="55"/>
      <c r="K110" s="56"/>
      <c r="L110" s="56"/>
      <c r="M110" s="55"/>
    </row>
    <row r="111" spans="2:13" x14ac:dyDescent="0.2">
      <c r="G111" s="5" t="s">
        <v>73</v>
      </c>
    </row>
    <row r="112" spans="2:13" x14ac:dyDescent="0.2">
      <c r="C112" s="24" t="s">
        <v>146</v>
      </c>
      <c r="L112" s="5"/>
    </row>
    <row r="113" spans="3:3" x14ac:dyDescent="0.2">
      <c r="C113" s="24" t="s">
        <v>147</v>
      </c>
    </row>
    <row r="114" spans="3:3" x14ac:dyDescent="0.2">
      <c r="C114" s="5" t="s">
        <v>205</v>
      </c>
    </row>
  </sheetData>
  <pageMargins left="0.70866141732283472" right="0.70866141732283472" top="0.51181102362204722" bottom="0.51181102362204722" header="0.51181102362204722" footer="0.35433070866141736"/>
  <pageSetup paperSize="9" scale="71" orientation="landscape" horizontalDpi="4294967292" verticalDpi="4294967292" r:id="rId1"/>
  <headerFooter alignWithMargins="0">
    <oddFooter xml:space="preserve">&amp;L&amp;F : &amp;A&amp;CPrinted at &amp;T on &amp;D&amp;RCommercial in confidence © Analysys Mason 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6</xdr:col>
                    <xdr:colOff>19050</xdr:colOff>
                    <xdr:row>91</xdr:row>
                    <xdr:rowOff>28575</xdr:rowOff>
                  </from>
                  <to>
                    <xdr:col>6</xdr:col>
                    <xdr:colOff>1419225</xdr:colOff>
                    <xdr:row>91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/>
  </sheetPr>
  <dimension ref="A1:I29"/>
  <sheetViews>
    <sheetView showGridLines="0" defaultGridColor="0" colorId="22"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defaultColWidth="12.7109375" defaultRowHeight="12" x14ac:dyDescent="0.2"/>
  <cols>
    <col min="1" max="1" width="6.7109375" style="4" customWidth="1"/>
    <col min="2" max="2" width="12.7109375" style="4" customWidth="1"/>
    <col min="3" max="3" width="51.7109375" style="4" customWidth="1"/>
    <col min="4" max="4" width="0.85546875" style="4" customWidth="1"/>
    <col min="5" max="5" width="17.85546875" style="4" customWidth="1"/>
    <col min="6" max="6" width="0.85546875" style="4" customWidth="1"/>
    <col min="7" max="7" width="17.85546875" style="4" customWidth="1"/>
    <col min="8" max="8" width="0.85546875" style="4" customWidth="1"/>
    <col min="9" max="9" width="17.85546875" style="4" customWidth="1"/>
    <col min="10" max="16384" width="12.7109375" style="4"/>
  </cols>
  <sheetData>
    <row r="1" spans="1:9" s="9" customFormat="1" ht="33.75" customHeight="1" x14ac:dyDescent="0.2">
      <c r="A1" s="9" t="s">
        <v>1</v>
      </c>
      <c r="C1" s="10" t="s">
        <v>151</v>
      </c>
    </row>
    <row r="3" spans="1:9" x14ac:dyDescent="0.2">
      <c r="E3" s="39" t="s">
        <v>3</v>
      </c>
      <c r="G3" s="38" t="s">
        <v>57</v>
      </c>
      <c r="I3" s="40" t="s">
        <v>58</v>
      </c>
    </row>
    <row r="4" spans="1:9" x14ac:dyDescent="0.2">
      <c r="C4" s="4" t="s">
        <v>149</v>
      </c>
      <c r="E4" s="45" t="s">
        <v>150</v>
      </c>
      <c r="F4" s="8"/>
      <c r="G4" s="45" t="s">
        <v>150</v>
      </c>
      <c r="H4" s="8"/>
      <c r="I4" s="45" t="s">
        <v>150</v>
      </c>
    </row>
    <row r="6" spans="1:9" x14ac:dyDescent="0.2">
      <c r="C6" s="7" t="s">
        <v>152</v>
      </c>
      <c r="D6" s="7"/>
      <c r="E6" s="7"/>
      <c r="G6" s="7"/>
      <c r="I6" s="7"/>
    </row>
    <row r="8" spans="1:9" x14ac:dyDescent="0.2">
      <c r="C8" s="4" t="s">
        <v>153</v>
      </c>
      <c r="E8" s="24" t="s">
        <v>23</v>
      </c>
      <c r="G8" s="24" t="s">
        <v>24</v>
      </c>
      <c r="I8" s="24" t="s">
        <v>24</v>
      </c>
    </row>
    <row r="9" spans="1:9" x14ac:dyDescent="0.2">
      <c r="C9" s="25" t="s">
        <v>153</v>
      </c>
      <c r="E9" s="3">
        <f>INDEX(VAS.value,MATCH('Wholesale tariffs analog TV'!E8,VAS.label,0))</f>
        <v>9.9173553719008272</v>
      </c>
      <c r="G9" s="3">
        <f>INDEX(VAS.value,MATCH('Wholesale tariffs analog TV'!G8,VAS.label,0))</f>
        <v>11.595041322314049</v>
      </c>
      <c r="I9" s="3">
        <f>INDEX(VAS.value,MATCH('Wholesale tariffs analog TV'!I8,VAS.label,0))</f>
        <v>11.595041322314049</v>
      </c>
    </row>
    <row r="10" spans="1:9" x14ac:dyDescent="0.2">
      <c r="C10" s="12" t="s">
        <v>74</v>
      </c>
      <c r="E10" s="17">
        <f>SUM(E9:E9)</f>
        <v>9.9173553719008272</v>
      </c>
      <c r="G10" s="17">
        <f>SUM(G9:G9)</f>
        <v>11.595041322314049</v>
      </c>
      <c r="I10" s="17">
        <f>SUM(I9:I9)</f>
        <v>11.595041322314049</v>
      </c>
    </row>
    <row r="12" spans="1:9" x14ac:dyDescent="0.2">
      <c r="C12" s="7" t="s">
        <v>154</v>
      </c>
      <c r="D12" s="7"/>
      <c r="E12" s="7"/>
      <c r="G12" s="7"/>
      <c r="I12" s="7"/>
    </row>
    <row r="13" spans="1:9" x14ac:dyDescent="0.2">
      <c r="G13" s="3"/>
      <c r="I13" s="3"/>
    </row>
    <row r="14" spans="1:9" x14ac:dyDescent="0.2">
      <c r="C14" s="12" t="s">
        <v>155</v>
      </c>
      <c r="E14" s="30">
        <f>E10</f>
        <v>9.9173553719008272</v>
      </c>
      <c r="G14" s="30">
        <f t="shared" ref="G14:I14" si="0">G10</f>
        <v>11.595041322314049</v>
      </c>
      <c r="I14" s="30">
        <f t="shared" si="0"/>
        <v>11.595041322314049</v>
      </c>
    </row>
    <row r="15" spans="1:9" x14ac:dyDescent="0.2">
      <c r="C15" s="25" t="s">
        <v>156</v>
      </c>
      <c r="E15" s="19">
        <v>9.9173553719008272</v>
      </c>
      <c r="G15" s="19">
        <v>11.18611570247934</v>
      </c>
      <c r="I15" s="19">
        <v>11.18611570247934</v>
      </c>
    </row>
    <row r="16" spans="1:9" x14ac:dyDescent="0.2">
      <c r="C16" s="25" t="s">
        <v>157</v>
      </c>
      <c r="E16" s="26">
        <f>E14/E15-1</f>
        <v>0</v>
      </c>
      <c r="G16" s="26">
        <f t="shared" ref="G16:I16" si="1">G14/G15-1</f>
        <v>3.6556534074117852E-2</v>
      </c>
      <c r="I16" s="26">
        <f t="shared" si="1"/>
        <v>3.6556534074117852E-2</v>
      </c>
    </row>
    <row r="18" spans="3:9" x14ac:dyDescent="0.2">
      <c r="C18" s="7" t="s">
        <v>158</v>
      </c>
      <c r="D18" s="7"/>
      <c r="E18" s="7"/>
      <c r="G18" s="7"/>
      <c r="I18" s="7"/>
    </row>
    <row r="20" spans="3:9" x14ac:dyDescent="0.2">
      <c r="C20" s="12" t="s">
        <v>159</v>
      </c>
      <c r="E20" s="20">
        <f>INDEX(chosen.minus.TVanalogique,MATCH(E$3,'Value added services and minus '!$C$94:$C$96,0))</f>
        <v>0.25688731583538171</v>
      </c>
      <c r="G20" s="20">
        <f>INDEX(chosen.minus.TVanalogique,MATCH(G$3,'Value added services and minus '!$C$94:$C$96,0))</f>
        <v>0.29204725757420258</v>
      </c>
      <c r="I20" s="20">
        <f>INDEX(chosen.minus.TVanalogique,MATCH(I$3,'Value added services and minus '!$C$94:$C$96,0))</f>
        <v>0.2911534611847223</v>
      </c>
    </row>
    <row r="22" spans="3:9" x14ac:dyDescent="0.2">
      <c r="C22" s="25" t="s">
        <v>160</v>
      </c>
      <c r="E22" s="29">
        <f>E14*(1-E20)</f>
        <v>7.3697125702276196</v>
      </c>
      <c r="G22" s="29">
        <f>G14*(1-G20)</f>
        <v>8.2087413026726761</v>
      </c>
      <c r="I22" s="29">
        <f>I14*(1-I20)</f>
        <v>8.2191049087424339</v>
      </c>
    </row>
    <row r="23" spans="3:9" x14ac:dyDescent="0.2">
      <c r="C23" s="25" t="s">
        <v>161</v>
      </c>
      <c r="E23" s="19">
        <v>6.9421487603305785</v>
      </c>
      <c r="G23" s="19">
        <v>7.8302809917355374</v>
      </c>
      <c r="I23" s="19">
        <v>7.8302809917355374</v>
      </c>
    </row>
    <row r="24" spans="3:9" x14ac:dyDescent="0.2">
      <c r="C24" s="25" t="s">
        <v>162</v>
      </c>
      <c r="E24" s="3">
        <f>E22-E23</f>
        <v>0.42756380989704112</v>
      </c>
      <c r="G24" s="3">
        <f t="shared" ref="G24" si="2">G22-G23</f>
        <v>0.37846031093713872</v>
      </c>
      <c r="I24" s="3">
        <f t="shared" ref="I24" si="3">I22-I23</f>
        <v>0.38882391700689656</v>
      </c>
    </row>
    <row r="25" spans="3:9" x14ac:dyDescent="0.2">
      <c r="C25" s="4" t="s">
        <v>157</v>
      </c>
      <c r="E25" s="26">
        <f>E22/E23-1</f>
        <v>6.1589548806597616E-2</v>
      </c>
      <c r="G25" s="26">
        <f t="shared" ref="G25" si="4">G22/G23-1</f>
        <v>4.8332915681644772E-2</v>
      </c>
      <c r="I25" s="26">
        <f t="shared" ref="I25" si="5">I22/I23-1</f>
        <v>4.9656444949712553E-2</v>
      </c>
    </row>
    <row r="27" spans="3:9" x14ac:dyDescent="0.2">
      <c r="E27" s="3"/>
      <c r="G27" s="3"/>
      <c r="I27" s="3"/>
    </row>
    <row r="28" spans="3:9" x14ac:dyDescent="0.2">
      <c r="E28" s="3"/>
      <c r="G28" s="3"/>
      <c r="I28" s="3"/>
    </row>
    <row r="29" spans="3:9" x14ac:dyDescent="0.2">
      <c r="E29" s="3"/>
      <c r="G29" s="3"/>
      <c r="I29" s="3"/>
    </row>
  </sheetData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>
    <oddFooter xml:space="preserve">&amp;L&amp;F : &amp;A&amp;CPrinted at &amp;T on &amp;D&amp;RCommercial in confidence © Analysys Mason 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2085975</xdr:colOff>
                    <xdr:row>18</xdr:row>
                    <xdr:rowOff>133350</xdr:rowOff>
                  </from>
                  <to>
                    <xdr:col>3</xdr:col>
                    <xdr:colOff>38100</xdr:colOff>
                    <xdr:row>20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/>
  </sheetPr>
  <dimension ref="A1:I32"/>
  <sheetViews>
    <sheetView showGridLines="0" defaultGridColor="0" colorId="22"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defaultColWidth="12.7109375" defaultRowHeight="12" x14ac:dyDescent="0.2"/>
  <cols>
    <col min="1" max="1" width="6.7109375" style="4" customWidth="1"/>
    <col min="2" max="2" width="12.7109375" style="4" customWidth="1"/>
    <col min="3" max="3" width="33.42578125" style="4" customWidth="1"/>
    <col min="4" max="4" width="0.85546875" style="4" customWidth="1"/>
    <col min="5" max="5" width="22.42578125" style="4" customWidth="1"/>
    <col min="6" max="6" width="0.85546875" style="4" customWidth="1"/>
    <col min="7" max="7" width="22.42578125" style="4" customWidth="1"/>
    <col min="8" max="8" width="0.85546875" style="4" customWidth="1"/>
    <col min="9" max="9" width="22.42578125" style="4" customWidth="1"/>
    <col min="10" max="16384" width="12.7109375" style="4"/>
  </cols>
  <sheetData>
    <row r="1" spans="1:9" s="9" customFormat="1" ht="33.75" customHeight="1" x14ac:dyDescent="0.2">
      <c r="A1" s="9" t="s">
        <v>1</v>
      </c>
      <c r="C1" s="10" t="s">
        <v>163</v>
      </c>
    </row>
    <row r="3" spans="1:9" x14ac:dyDescent="0.2">
      <c r="E3" s="39" t="s">
        <v>3</v>
      </c>
      <c r="G3" s="38" t="s">
        <v>57</v>
      </c>
      <c r="I3" s="40" t="s">
        <v>58</v>
      </c>
    </row>
    <row r="4" spans="1:9" x14ac:dyDescent="0.2">
      <c r="C4" s="4" t="s">
        <v>149</v>
      </c>
      <c r="E4" s="45" t="s">
        <v>164</v>
      </c>
      <c r="F4" s="8"/>
      <c r="G4" s="45" t="s">
        <v>164</v>
      </c>
      <c r="H4" s="8"/>
      <c r="I4" s="45" t="s">
        <v>164</v>
      </c>
    </row>
    <row r="6" spans="1:9" x14ac:dyDescent="0.2">
      <c r="C6" s="7" t="s">
        <v>152</v>
      </c>
      <c r="D6" s="7"/>
      <c r="E6" s="7"/>
      <c r="G6" s="7"/>
      <c r="I6" s="7"/>
    </row>
    <row r="8" spans="1:9" x14ac:dyDescent="0.2">
      <c r="C8" s="4" t="s">
        <v>153</v>
      </c>
      <c r="E8" s="24" t="s">
        <v>23</v>
      </c>
      <c r="G8" s="24" t="s">
        <v>24</v>
      </c>
      <c r="I8" s="24" t="s">
        <v>24</v>
      </c>
    </row>
    <row r="9" spans="1:9" x14ac:dyDescent="0.2">
      <c r="C9" s="25" t="s">
        <v>153</v>
      </c>
      <c r="E9" s="3">
        <f>INDEX(VAS.value,MATCH('Wholesale tariffs analog TV'!E8,VAS.label,0))</f>
        <v>9.9173553719008272</v>
      </c>
      <c r="G9" s="3">
        <f>INDEX(VAS.value,MATCH('Wholesale tariffs analog TV'!G8,VAS.label,0))</f>
        <v>11.595041322314049</v>
      </c>
      <c r="I9" s="3">
        <f>INDEX(VAS.value,MATCH('Wholesale tariffs analog TV'!I8,VAS.label,0))</f>
        <v>11.595041322314049</v>
      </c>
    </row>
    <row r="10" spans="1:9" x14ac:dyDescent="0.2">
      <c r="C10" s="12" t="s">
        <v>74</v>
      </c>
      <c r="E10" s="17">
        <f>SUM(E9:E9)</f>
        <v>9.9173553719008272</v>
      </c>
      <c r="G10" s="17">
        <f>SUM(G9:G9)</f>
        <v>11.595041322314049</v>
      </c>
      <c r="I10" s="17">
        <f>SUM(I9:I9)</f>
        <v>11.595041322314049</v>
      </c>
    </row>
    <row r="12" spans="1:9" ht="24" x14ac:dyDescent="0.2">
      <c r="C12" s="7" t="s">
        <v>165</v>
      </c>
      <c r="D12" s="7"/>
      <c r="E12" s="7"/>
      <c r="G12" s="7"/>
      <c r="I12" s="7"/>
    </row>
    <row r="13" spans="1:9" x14ac:dyDescent="0.2">
      <c r="G13" s="3"/>
      <c r="I13" s="3"/>
    </row>
    <row r="14" spans="1:9" x14ac:dyDescent="0.2">
      <c r="C14" s="12" t="s">
        <v>155</v>
      </c>
      <c r="E14" s="30">
        <f>E10</f>
        <v>9.9173553719008272</v>
      </c>
      <c r="G14" s="30">
        <f t="shared" ref="G14:I14" si="0">G10</f>
        <v>11.595041322314049</v>
      </c>
      <c r="I14" s="30">
        <f t="shared" si="0"/>
        <v>11.595041322314049</v>
      </c>
    </row>
    <row r="15" spans="1:9" x14ac:dyDescent="0.2">
      <c r="C15" s="25" t="s">
        <v>156</v>
      </c>
      <c r="E15" s="19">
        <v>17.107438016528928</v>
      </c>
      <c r="G15" s="19">
        <v>17.343140495867768</v>
      </c>
      <c r="I15" s="19">
        <v>17.343140495867768</v>
      </c>
    </row>
    <row r="16" spans="1:9" x14ac:dyDescent="0.2">
      <c r="C16" s="25" t="s">
        <v>157</v>
      </c>
      <c r="E16" s="26">
        <f>E14/E15-1</f>
        <v>-0.42028985507246375</v>
      </c>
      <c r="G16" s="26">
        <f t="shared" ref="G16:I16" si="1">G14/G15-1</f>
        <v>-0.33143358176238491</v>
      </c>
      <c r="I16" s="26">
        <f t="shared" si="1"/>
        <v>-0.33143358176238491</v>
      </c>
    </row>
    <row r="18" spans="3:9" x14ac:dyDescent="0.2">
      <c r="C18" s="4" t="s">
        <v>166</v>
      </c>
      <c r="E18" s="24" t="s">
        <v>28</v>
      </c>
      <c r="G18" s="24" t="s">
        <v>85</v>
      </c>
      <c r="I18" s="24" t="s">
        <v>85</v>
      </c>
    </row>
    <row r="19" spans="3:9" x14ac:dyDescent="0.2">
      <c r="C19" s="25" t="s">
        <v>167</v>
      </c>
      <c r="E19" s="3">
        <f>INDEX('Value added services and minus '!$G$6:$G$81,MATCH('Wholesale tariffs digital TV'!E18,'Value added services and minus '!$C$6:$C$81,0))</f>
        <v>7.1900826446280988</v>
      </c>
      <c r="G19" s="3">
        <f>INDEX('Value added services and minus '!$G$6:$G$81,MATCH('Wholesale tariffs digital TV'!G18,'Value added services and minus '!$C$6:$C$81,0))</f>
        <v>7.3966942148760326</v>
      </c>
      <c r="I19" s="3">
        <f>INDEX('Value added services and minus '!$G$6:$G$81,MATCH('Wholesale tariffs digital TV'!I18,'Value added services and minus '!$C$6:$C$81,0))</f>
        <v>7.3966942148760326</v>
      </c>
    </row>
    <row r="20" spans="3:9" x14ac:dyDescent="0.2">
      <c r="C20" s="12"/>
    </row>
    <row r="21" spans="3:9" x14ac:dyDescent="0.2">
      <c r="C21" s="7" t="s">
        <v>158</v>
      </c>
      <c r="D21" s="7"/>
      <c r="E21" s="7"/>
      <c r="G21" s="7"/>
      <c r="I21" s="7"/>
    </row>
    <row r="23" spans="3:9" x14ac:dyDescent="0.2">
      <c r="C23" s="12" t="s">
        <v>159</v>
      </c>
      <c r="E23" s="20">
        <f>INDEX(chosen.minus.TVnumerique,MATCH(E$3,'Value added services and minus '!$C$94:$C$96,0))</f>
        <v>0.25209860043893256</v>
      </c>
      <c r="G23" s="20">
        <f>INDEX(chosen.minus.TVnumerique,MATCH(G$3,'Value added services and minus '!$C$94:$C$96,0))</f>
        <v>0.2852481694717901</v>
      </c>
      <c r="I23" s="20">
        <f>INDEX(chosen.minus.TVnumerique,MATCH(I$3,'Value added services and minus '!$C$94:$C$96,0))</f>
        <v>0.28426433024892539</v>
      </c>
    </row>
    <row r="25" spans="3:9" x14ac:dyDescent="0.2">
      <c r="C25" s="25" t="s">
        <v>160</v>
      </c>
      <c r="E25" s="29">
        <f>E14*(1-E23)</f>
        <v>7.4172039625890998</v>
      </c>
      <c r="G25" s="29">
        <f>G14*(1-G23)</f>
        <v>8.2875770101742017</v>
      </c>
      <c r="I25" s="29">
        <f>I14*(1-I23)</f>
        <v>8.298984666617832</v>
      </c>
    </row>
    <row r="26" spans="3:9" x14ac:dyDescent="0.2">
      <c r="C26" s="25" t="s">
        <v>161</v>
      </c>
      <c r="E26" s="19">
        <v>11.975206611570249</v>
      </c>
      <c r="G26" s="19">
        <v>12.140198347107438</v>
      </c>
      <c r="I26" s="19">
        <v>12.140198347107438</v>
      </c>
    </row>
    <row r="27" spans="3:9" x14ac:dyDescent="0.2">
      <c r="C27" s="25" t="s">
        <v>162</v>
      </c>
      <c r="E27" s="3">
        <f>E25-E26</f>
        <v>-4.5580026489811489</v>
      </c>
      <c r="G27" s="3">
        <f t="shared" ref="G27" si="2">G25-G26</f>
        <v>-3.8526213369332361</v>
      </c>
      <c r="I27" s="3">
        <f t="shared" ref="I27" si="3">I25-I26</f>
        <v>-3.8412136804896058</v>
      </c>
    </row>
    <row r="28" spans="3:9" x14ac:dyDescent="0.2">
      <c r="C28" s="4" t="s">
        <v>157</v>
      </c>
      <c r="E28" s="11">
        <f>E25/E26-1</f>
        <v>-0.38061995895563772</v>
      </c>
      <c r="G28" s="11">
        <f t="shared" ref="G28" si="4">G25/G26-1</f>
        <v>-0.31734418390710839</v>
      </c>
      <c r="I28" s="11">
        <f t="shared" ref="I28" si="5">I25/I26-1</f>
        <v>-0.31640452409946218</v>
      </c>
    </row>
    <row r="30" spans="3:9" x14ac:dyDescent="0.2">
      <c r="E30" s="3"/>
      <c r="G30" s="3"/>
      <c r="I30" s="3"/>
    </row>
    <row r="31" spans="3:9" x14ac:dyDescent="0.2">
      <c r="E31" s="3"/>
      <c r="G31" s="3"/>
      <c r="I31" s="3"/>
    </row>
    <row r="32" spans="3:9" x14ac:dyDescent="0.2">
      <c r="E32" s="3"/>
      <c r="G32" s="3"/>
      <c r="I32" s="3"/>
    </row>
  </sheetData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>
    <oddFooter xml:space="preserve">&amp;L&amp;F : &amp;A&amp;CPrinted at &amp;T on &amp;D&amp;RCommercial in confidence © Analysys Mason 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2</xdr:col>
                    <xdr:colOff>876300</xdr:colOff>
                    <xdr:row>21</xdr:row>
                    <xdr:rowOff>142875</xdr:rowOff>
                  </from>
                  <to>
                    <xdr:col>3</xdr:col>
                    <xdr:colOff>47625</xdr:colOff>
                    <xdr:row>23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/>
  </sheetPr>
  <dimension ref="A1:AR87"/>
  <sheetViews>
    <sheetView showGridLines="0" defaultGridColor="0" colorId="22"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G86" sqref="G86"/>
    </sheetView>
  </sheetViews>
  <sheetFormatPr defaultColWidth="12.7109375" defaultRowHeight="12" outlineLevelRow="2" outlineLevelCol="1" x14ac:dyDescent="0.2"/>
  <cols>
    <col min="1" max="1" width="6.7109375" hidden="1" customWidth="1"/>
    <col min="2" max="2" width="12.7109375" hidden="1" customWidth="1"/>
    <col min="3" max="3" width="56" customWidth="1"/>
    <col min="4" max="4" width="0.85546875" customWidth="1"/>
    <col min="5" max="5" width="36" customWidth="1" outlineLevel="1"/>
    <col min="6" max="6" width="0.85546875" style="4" customWidth="1"/>
    <col min="7" max="8" width="36" customWidth="1" outlineLevel="1"/>
    <col min="9" max="9" width="0.85546875" style="4" customWidth="1"/>
    <col min="10" max="15" width="36" customWidth="1" outlineLevel="1"/>
    <col min="16" max="16" width="30.7109375" customWidth="1" outlineLevel="1"/>
    <col min="17" max="19" width="36" customWidth="1" outlineLevel="1"/>
    <col min="20" max="20" width="0.85546875" style="4" customWidth="1"/>
    <col min="21" max="26" width="36" style="4" customWidth="1"/>
    <col min="27" max="27" width="0.85546875" style="4" customWidth="1"/>
    <col min="28" max="37" width="36" style="4" customWidth="1" outlineLevel="1"/>
    <col min="38" max="38" width="0.85546875" style="4" customWidth="1"/>
    <col min="39" max="44" width="36" style="4" customWidth="1"/>
  </cols>
  <sheetData>
    <row r="1" spans="1:44" s="9" customFormat="1" ht="33.75" customHeight="1" x14ac:dyDescent="0.2">
      <c r="A1" s="9" t="s">
        <v>1</v>
      </c>
      <c r="C1" s="10" t="s">
        <v>168</v>
      </c>
    </row>
    <row r="2" spans="1:44" x14ac:dyDescent="0.2">
      <c r="U2" s="58"/>
      <c r="V2" s="58"/>
      <c r="W2" s="58"/>
      <c r="X2" s="58"/>
      <c r="Y2" s="58"/>
      <c r="Z2" s="58"/>
      <c r="AM2" s="58"/>
      <c r="AN2" s="58"/>
      <c r="AO2" s="58"/>
      <c r="AP2" s="58"/>
      <c r="AQ2" s="58"/>
      <c r="AR2" s="58"/>
    </row>
    <row r="3" spans="1:44" s="4" customFormat="1" x14ac:dyDescent="0.2">
      <c r="E3" s="41" t="s">
        <v>3</v>
      </c>
      <c r="F3" s="41"/>
      <c r="G3" s="41"/>
      <c r="H3" s="41"/>
      <c r="J3" s="42" t="s">
        <v>57</v>
      </c>
      <c r="K3" s="42"/>
      <c r="L3" s="42"/>
      <c r="M3" s="42"/>
      <c r="N3" s="42"/>
      <c r="O3" s="42"/>
      <c r="P3" s="42"/>
      <c r="Q3" s="42"/>
      <c r="R3" s="42"/>
      <c r="S3" s="42"/>
      <c r="U3" s="106" t="s">
        <v>57</v>
      </c>
      <c r="V3" s="106"/>
      <c r="W3" s="106"/>
      <c r="X3" s="106"/>
      <c r="Y3" s="106"/>
      <c r="Z3" s="106"/>
      <c r="AB3" s="43" t="s">
        <v>58</v>
      </c>
      <c r="AC3" s="43"/>
      <c r="AD3" s="43"/>
      <c r="AE3" s="43"/>
      <c r="AF3" s="43"/>
      <c r="AG3" s="43"/>
      <c r="AH3" s="43"/>
      <c r="AI3" s="43"/>
      <c r="AJ3" s="43"/>
      <c r="AK3" s="43"/>
      <c r="AM3" s="43" t="s">
        <v>58</v>
      </c>
      <c r="AN3" s="43"/>
      <c r="AO3" s="43"/>
      <c r="AP3" s="43"/>
      <c r="AQ3" s="43"/>
      <c r="AR3" s="43"/>
    </row>
    <row r="4" spans="1:44" x14ac:dyDescent="0.2">
      <c r="C4" s="4" t="s">
        <v>149</v>
      </c>
      <c r="D4" s="4"/>
      <c r="E4" s="45" t="s">
        <v>8</v>
      </c>
      <c r="G4" s="45" t="s">
        <v>6</v>
      </c>
      <c r="H4" s="45" t="s">
        <v>7</v>
      </c>
      <c r="J4" s="12" t="s">
        <v>9</v>
      </c>
      <c r="K4" s="12" t="s">
        <v>10</v>
      </c>
      <c r="L4" s="12" t="s">
        <v>11</v>
      </c>
      <c r="M4" s="12" t="s">
        <v>12</v>
      </c>
      <c r="N4" s="12" t="s">
        <v>13</v>
      </c>
      <c r="O4" s="12" t="s">
        <v>14</v>
      </c>
      <c r="P4" s="12" t="s">
        <v>15</v>
      </c>
      <c r="Q4" s="12" t="s">
        <v>16</v>
      </c>
      <c r="R4" s="12" t="s">
        <v>17</v>
      </c>
      <c r="S4" s="12" t="s">
        <v>18</v>
      </c>
      <c r="U4" s="12" t="s">
        <v>91</v>
      </c>
      <c r="V4" s="12" t="s">
        <v>87</v>
      </c>
      <c r="W4" s="12" t="s">
        <v>93</v>
      </c>
      <c r="X4" s="12" t="s">
        <v>92</v>
      </c>
      <c r="Y4" s="12" t="s">
        <v>88</v>
      </c>
      <c r="Z4" s="12" t="s">
        <v>94</v>
      </c>
      <c r="AB4" s="12" t="s">
        <v>9</v>
      </c>
      <c r="AC4" s="12" t="s">
        <v>10</v>
      </c>
      <c r="AD4" s="12" t="s">
        <v>11</v>
      </c>
      <c r="AE4" s="12" t="s">
        <v>12</v>
      </c>
      <c r="AF4" s="12" t="s">
        <v>13</v>
      </c>
      <c r="AG4" s="12" t="s">
        <v>14</v>
      </c>
      <c r="AH4" s="12" t="s">
        <v>15</v>
      </c>
      <c r="AI4" s="12" t="s">
        <v>16</v>
      </c>
      <c r="AJ4" s="12" t="s">
        <v>17</v>
      </c>
      <c r="AK4" s="12" t="s">
        <v>18</v>
      </c>
      <c r="AM4" s="12" t="s">
        <v>91</v>
      </c>
      <c r="AN4" s="12" t="s">
        <v>87</v>
      </c>
      <c r="AO4" s="12" t="s">
        <v>93</v>
      </c>
      <c r="AP4" s="12" t="s">
        <v>92</v>
      </c>
      <c r="AQ4" s="12" t="s">
        <v>88</v>
      </c>
      <c r="AR4" s="12" t="s">
        <v>94</v>
      </c>
    </row>
    <row r="5" spans="1:44" s="4" customFormat="1" x14ac:dyDescent="0.2"/>
    <row r="6" spans="1:44" s="4" customFormat="1" x14ac:dyDescent="0.2">
      <c r="C6" s="7" t="s">
        <v>169</v>
      </c>
      <c r="D6" s="7"/>
      <c r="E6" s="7"/>
      <c r="F6" s="7"/>
      <c r="G6" s="7"/>
      <c r="H6" s="7"/>
      <c r="J6" s="7"/>
      <c r="K6" s="7"/>
      <c r="L6" s="7"/>
      <c r="M6" s="7"/>
      <c r="N6" s="7"/>
      <c r="O6" s="7"/>
      <c r="P6" s="7"/>
      <c r="Q6" s="7"/>
      <c r="R6" s="7"/>
      <c r="S6" s="7"/>
      <c r="U6" s="7"/>
      <c r="V6" s="7"/>
      <c r="W6" s="7"/>
      <c r="X6" s="7"/>
      <c r="Y6" s="7"/>
      <c r="Z6" s="7"/>
      <c r="AB6" s="7"/>
      <c r="AC6" s="7"/>
      <c r="AD6" s="7"/>
      <c r="AE6" s="7"/>
      <c r="AF6" s="7"/>
      <c r="AG6" s="7"/>
      <c r="AH6" s="7"/>
      <c r="AI6" s="7"/>
      <c r="AJ6" s="7"/>
      <c r="AK6" s="7"/>
      <c r="AM6" s="7"/>
      <c r="AN6" s="7"/>
      <c r="AO6" s="7"/>
      <c r="AP6" s="7"/>
      <c r="AQ6" s="7"/>
      <c r="AR6" s="7"/>
    </row>
    <row r="7" spans="1:44" s="4" customFormat="1" x14ac:dyDescent="0.2"/>
    <row r="8" spans="1:44" s="4" customFormat="1" x14ac:dyDescent="0.2">
      <c r="C8" s="4" t="s">
        <v>170</v>
      </c>
      <c r="E8" s="24" t="s">
        <v>23</v>
      </c>
      <c r="G8" s="24" t="s">
        <v>23</v>
      </c>
      <c r="H8" s="24" t="s">
        <v>23</v>
      </c>
      <c r="J8" s="24" t="s">
        <v>24</v>
      </c>
      <c r="K8" s="24" t="s">
        <v>24</v>
      </c>
      <c r="L8" s="24" t="s">
        <v>24</v>
      </c>
      <c r="M8" s="24" t="s">
        <v>24</v>
      </c>
      <c r="N8" s="24" t="s">
        <v>24</v>
      </c>
      <c r="O8" s="24" t="s">
        <v>24</v>
      </c>
      <c r="P8" s="24" t="s">
        <v>24</v>
      </c>
      <c r="Q8" s="24" t="s">
        <v>24</v>
      </c>
      <c r="R8" s="24" t="s">
        <v>24</v>
      </c>
      <c r="S8" s="24" t="s">
        <v>24</v>
      </c>
      <c r="U8" s="24" t="s">
        <v>24</v>
      </c>
      <c r="V8" s="24" t="s">
        <v>24</v>
      </c>
      <c r="W8" s="24" t="s">
        <v>24</v>
      </c>
      <c r="X8" s="24" t="s">
        <v>24</v>
      </c>
      <c r="Y8" s="24" t="s">
        <v>24</v>
      </c>
      <c r="Z8" s="24" t="s">
        <v>24</v>
      </c>
      <c r="AB8" s="24" t="s">
        <v>24</v>
      </c>
      <c r="AC8" s="24" t="s">
        <v>24</v>
      </c>
      <c r="AD8" s="24" t="s">
        <v>24</v>
      </c>
      <c r="AE8" s="24" t="s">
        <v>24</v>
      </c>
      <c r="AF8" s="24" t="s">
        <v>24</v>
      </c>
      <c r="AG8" s="24" t="s">
        <v>24</v>
      </c>
      <c r="AH8" s="24" t="s">
        <v>24</v>
      </c>
      <c r="AI8" s="24" t="s">
        <v>24</v>
      </c>
      <c r="AJ8" s="24" t="s">
        <v>24</v>
      </c>
      <c r="AK8" s="24" t="s">
        <v>24</v>
      </c>
      <c r="AM8" s="24" t="s">
        <v>24</v>
      </c>
      <c r="AN8" s="24" t="s">
        <v>24</v>
      </c>
      <c r="AO8" s="24" t="s">
        <v>24</v>
      </c>
      <c r="AP8" s="24" t="s">
        <v>24</v>
      </c>
      <c r="AQ8" s="24" t="s">
        <v>24</v>
      </c>
      <c r="AR8" s="24" t="s">
        <v>24</v>
      </c>
    </row>
    <row r="9" spans="1:44" s="4" customFormat="1" x14ac:dyDescent="0.2">
      <c r="C9" s="4" t="s">
        <v>20</v>
      </c>
      <c r="E9" s="83" t="s">
        <v>45</v>
      </c>
      <c r="G9" s="83" t="s">
        <v>46</v>
      </c>
      <c r="H9" s="83" t="s">
        <v>47</v>
      </c>
      <c r="J9" s="24" t="s">
        <v>48</v>
      </c>
      <c r="K9" s="24" t="s">
        <v>50</v>
      </c>
      <c r="L9" s="24" t="s">
        <v>49</v>
      </c>
      <c r="M9" s="24" t="s">
        <v>51</v>
      </c>
      <c r="N9" s="24" t="s">
        <v>52</v>
      </c>
      <c r="O9" s="24" t="s">
        <v>48</v>
      </c>
      <c r="P9" s="24" t="s">
        <v>50</v>
      </c>
      <c r="Q9" s="24" t="s">
        <v>49</v>
      </c>
      <c r="R9" s="24" t="s">
        <v>51</v>
      </c>
      <c r="S9" s="24" t="s">
        <v>52</v>
      </c>
      <c r="U9" s="48" t="s">
        <v>95</v>
      </c>
      <c r="V9" s="48" t="s">
        <v>82</v>
      </c>
      <c r="W9" s="48" t="s">
        <v>83</v>
      </c>
      <c r="X9" s="48" t="s">
        <v>95</v>
      </c>
      <c r="Y9" s="48" t="s">
        <v>82</v>
      </c>
      <c r="Z9" s="48" t="s">
        <v>83</v>
      </c>
      <c r="AB9" s="24" t="s">
        <v>48</v>
      </c>
      <c r="AC9" s="24" t="s">
        <v>50</v>
      </c>
      <c r="AD9" s="24" t="s">
        <v>49</v>
      </c>
      <c r="AE9" s="24" t="s">
        <v>51</v>
      </c>
      <c r="AF9" s="24" t="s">
        <v>52</v>
      </c>
      <c r="AG9" s="24" t="s">
        <v>48</v>
      </c>
      <c r="AH9" s="24" t="s">
        <v>50</v>
      </c>
      <c r="AI9" s="24" t="s">
        <v>49</v>
      </c>
      <c r="AJ9" s="24" t="s">
        <v>51</v>
      </c>
      <c r="AK9" s="24" t="s">
        <v>52</v>
      </c>
      <c r="AM9" s="44" t="s">
        <v>95</v>
      </c>
      <c r="AN9" s="24" t="s">
        <v>82</v>
      </c>
      <c r="AO9" s="44" t="s">
        <v>83</v>
      </c>
      <c r="AP9" s="44" t="s">
        <v>95</v>
      </c>
      <c r="AQ9" s="44" t="s">
        <v>82</v>
      </c>
      <c r="AR9" s="44" t="s">
        <v>83</v>
      </c>
    </row>
    <row r="10" spans="1:44" s="4" customFormat="1" x14ac:dyDescent="0.2">
      <c r="C10" s="4" t="s">
        <v>171</v>
      </c>
      <c r="E10" s="46" t="s">
        <v>78</v>
      </c>
      <c r="G10" s="46" t="s">
        <v>79</v>
      </c>
      <c r="H10" s="46" t="s">
        <v>79</v>
      </c>
      <c r="J10" s="24" t="s">
        <v>5</v>
      </c>
      <c r="K10" s="24" t="s">
        <v>5</v>
      </c>
      <c r="L10" s="44" t="s">
        <v>100</v>
      </c>
      <c r="M10" s="44" t="s">
        <v>101</v>
      </c>
      <c r="N10" s="44" t="s">
        <v>102</v>
      </c>
      <c r="O10" s="24" t="s">
        <v>5</v>
      </c>
      <c r="P10" s="24" t="s">
        <v>5</v>
      </c>
      <c r="Q10" s="44" t="s">
        <v>100</v>
      </c>
      <c r="R10" s="44" t="s">
        <v>101</v>
      </c>
      <c r="S10" s="44" t="s">
        <v>102</v>
      </c>
      <c r="U10" s="24" t="s">
        <v>5</v>
      </c>
      <c r="V10" s="44" t="s">
        <v>109</v>
      </c>
      <c r="W10" s="44" t="s">
        <v>116</v>
      </c>
      <c r="X10" s="24" t="s">
        <v>5</v>
      </c>
      <c r="Y10" s="44" t="s">
        <v>109</v>
      </c>
      <c r="Z10" s="44" t="s">
        <v>116</v>
      </c>
      <c r="AB10" s="24" t="s">
        <v>5</v>
      </c>
      <c r="AC10" s="24" t="s">
        <v>5</v>
      </c>
      <c r="AD10" s="44" t="s">
        <v>103</v>
      </c>
      <c r="AE10" s="44" t="s">
        <v>104</v>
      </c>
      <c r="AF10" s="44" t="s">
        <v>105</v>
      </c>
      <c r="AG10" s="24" t="s">
        <v>5</v>
      </c>
      <c r="AH10" s="24" t="s">
        <v>5</v>
      </c>
      <c r="AI10" s="44" t="s">
        <v>103</v>
      </c>
      <c r="AJ10" s="44" t="s">
        <v>104</v>
      </c>
      <c r="AK10" s="44" t="s">
        <v>105</v>
      </c>
      <c r="AM10" s="24" t="s">
        <v>5</v>
      </c>
      <c r="AN10" s="44" t="s">
        <v>113</v>
      </c>
      <c r="AO10" s="44" t="s">
        <v>112</v>
      </c>
      <c r="AP10" s="24" t="s">
        <v>5</v>
      </c>
      <c r="AQ10" s="44" t="s">
        <v>113</v>
      </c>
      <c r="AR10" s="44" t="s">
        <v>112</v>
      </c>
    </row>
    <row r="11" spans="1:44" s="4" customFormat="1" x14ac:dyDescent="0.2">
      <c r="C11" s="4" t="s">
        <v>172</v>
      </c>
      <c r="E11" s="83" t="s">
        <v>5</v>
      </c>
      <c r="G11" s="83" t="s">
        <v>5</v>
      </c>
      <c r="H11" s="83" t="s">
        <v>5</v>
      </c>
      <c r="J11" s="24" t="s">
        <v>5</v>
      </c>
      <c r="K11" s="24" t="s">
        <v>5</v>
      </c>
      <c r="L11" s="24" t="s">
        <v>5</v>
      </c>
      <c r="M11" s="24" t="s">
        <v>5</v>
      </c>
      <c r="N11" s="24" t="s">
        <v>5</v>
      </c>
      <c r="O11" s="24" t="s">
        <v>5</v>
      </c>
      <c r="P11" s="24" t="s">
        <v>5</v>
      </c>
      <c r="Q11" s="24" t="s">
        <v>5</v>
      </c>
      <c r="R11" s="24" t="s">
        <v>5</v>
      </c>
      <c r="S11" s="24" t="s">
        <v>5</v>
      </c>
      <c r="U11" s="24" t="s">
        <v>5</v>
      </c>
      <c r="V11" s="24" t="s">
        <v>5</v>
      </c>
      <c r="W11" s="47" t="s">
        <v>84</v>
      </c>
      <c r="X11" s="24" t="s">
        <v>5</v>
      </c>
      <c r="Y11" s="24" t="s">
        <v>5</v>
      </c>
      <c r="Z11" s="47" t="s">
        <v>84</v>
      </c>
      <c r="AB11" s="24" t="s">
        <v>5</v>
      </c>
      <c r="AC11" s="24" t="s">
        <v>5</v>
      </c>
      <c r="AD11" s="24" t="s">
        <v>5</v>
      </c>
      <c r="AE11" s="24" t="s">
        <v>5</v>
      </c>
      <c r="AF11" s="24" t="s">
        <v>5</v>
      </c>
      <c r="AG11" s="24" t="s">
        <v>5</v>
      </c>
      <c r="AH11" s="24" t="s">
        <v>5</v>
      </c>
      <c r="AI11" s="24" t="s">
        <v>5</v>
      </c>
      <c r="AJ11" s="24" t="s">
        <v>5</v>
      </c>
      <c r="AK11" s="24" t="s">
        <v>5</v>
      </c>
      <c r="AM11" s="24" t="s">
        <v>5</v>
      </c>
      <c r="AN11" s="24" t="s">
        <v>5</v>
      </c>
      <c r="AO11" s="47" t="s">
        <v>84</v>
      </c>
      <c r="AP11" s="24" t="s">
        <v>5</v>
      </c>
      <c r="AQ11" s="24" t="s">
        <v>5</v>
      </c>
      <c r="AR11" s="47" t="s">
        <v>84</v>
      </c>
    </row>
    <row r="12" spans="1:44" s="4" customFormat="1" x14ac:dyDescent="0.2">
      <c r="C12" s="4" t="s">
        <v>173</v>
      </c>
      <c r="E12" s="83" t="s">
        <v>32</v>
      </c>
      <c r="G12" s="83" t="s">
        <v>32</v>
      </c>
      <c r="H12" s="83" t="s">
        <v>32</v>
      </c>
      <c r="J12" s="24" t="s">
        <v>33</v>
      </c>
      <c r="K12" s="24" t="s">
        <v>33</v>
      </c>
      <c r="L12" s="24" t="s">
        <v>33</v>
      </c>
      <c r="M12" s="24" t="s">
        <v>33</v>
      </c>
      <c r="N12" s="24" t="s">
        <v>33</v>
      </c>
      <c r="O12" s="24" t="s">
        <v>33</v>
      </c>
      <c r="P12" s="24" t="s">
        <v>33</v>
      </c>
      <c r="Q12" s="24" t="s">
        <v>33</v>
      </c>
      <c r="R12" s="24" t="s">
        <v>33</v>
      </c>
      <c r="S12" s="24" t="s">
        <v>33</v>
      </c>
      <c r="U12" s="24" t="s">
        <v>33</v>
      </c>
      <c r="V12" s="24" t="s">
        <v>33</v>
      </c>
      <c r="W12" s="24" t="s">
        <v>33</v>
      </c>
      <c r="X12" s="24" t="s">
        <v>33</v>
      </c>
      <c r="Y12" s="24" t="s">
        <v>33</v>
      </c>
      <c r="Z12" s="24" t="s">
        <v>33</v>
      </c>
      <c r="AB12" s="24" t="s">
        <v>33</v>
      </c>
      <c r="AC12" s="24" t="s">
        <v>33</v>
      </c>
      <c r="AD12" s="24" t="s">
        <v>33</v>
      </c>
      <c r="AE12" s="24" t="s">
        <v>33</v>
      </c>
      <c r="AF12" s="24" t="s">
        <v>33</v>
      </c>
      <c r="AG12" s="24" t="s">
        <v>33</v>
      </c>
      <c r="AH12" s="24" t="s">
        <v>33</v>
      </c>
      <c r="AI12" s="24" t="s">
        <v>33</v>
      </c>
      <c r="AJ12" s="24" t="s">
        <v>33</v>
      </c>
      <c r="AK12" s="24" t="s">
        <v>33</v>
      </c>
      <c r="AM12" s="24" t="s">
        <v>33</v>
      </c>
      <c r="AN12" s="24" t="s">
        <v>33</v>
      </c>
      <c r="AO12" s="24" t="s">
        <v>33</v>
      </c>
      <c r="AP12" s="24" t="s">
        <v>33</v>
      </c>
      <c r="AQ12" s="24" t="s">
        <v>33</v>
      </c>
      <c r="AR12" s="24" t="s">
        <v>33</v>
      </c>
    </row>
    <row r="13" spans="1:44" s="4" customFormat="1" x14ac:dyDescent="0.2">
      <c r="B13" s="57"/>
      <c r="C13" s="4" t="s">
        <v>166</v>
      </c>
      <c r="E13" s="83" t="s">
        <v>5</v>
      </c>
      <c r="F13" s="24"/>
      <c r="G13" s="83" t="s">
        <v>5</v>
      </c>
      <c r="H13" s="83" t="s">
        <v>5</v>
      </c>
      <c r="I13" s="24"/>
      <c r="J13" s="24" t="s">
        <v>5</v>
      </c>
      <c r="K13" s="24" t="s">
        <v>5</v>
      </c>
      <c r="L13" s="24" t="s">
        <v>5</v>
      </c>
      <c r="M13" s="24" t="s">
        <v>5</v>
      </c>
      <c r="N13" s="24" t="s">
        <v>5</v>
      </c>
      <c r="O13" s="24" t="s">
        <v>5</v>
      </c>
      <c r="P13" s="24" t="s">
        <v>5</v>
      </c>
      <c r="Q13" s="24" t="s">
        <v>5</v>
      </c>
      <c r="R13" s="24" t="s">
        <v>5</v>
      </c>
      <c r="S13" s="24" t="s">
        <v>5</v>
      </c>
      <c r="T13" s="24"/>
      <c r="U13" s="24" t="s">
        <v>5</v>
      </c>
      <c r="V13" s="24" t="s">
        <v>5</v>
      </c>
      <c r="W13" s="24" t="s">
        <v>5</v>
      </c>
      <c r="X13" s="24" t="s">
        <v>5</v>
      </c>
      <c r="Y13" s="24" t="s">
        <v>5</v>
      </c>
      <c r="Z13" s="24" t="s">
        <v>5</v>
      </c>
      <c r="AA13" s="24"/>
      <c r="AB13" s="24" t="s">
        <v>5</v>
      </c>
      <c r="AC13" s="24" t="s">
        <v>5</v>
      </c>
      <c r="AD13" s="24" t="s">
        <v>5</v>
      </c>
      <c r="AE13" s="24" t="s">
        <v>5</v>
      </c>
      <c r="AF13" s="24" t="s">
        <v>5</v>
      </c>
      <c r="AG13" s="24" t="s">
        <v>5</v>
      </c>
      <c r="AH13" s="24" t="s">
        <v>5</v>
      </c>
      <c r="AI13" s="24" t="s">
        <v>5</v>
      </c>
      <c r="AJ13" s="24" t="s">
        <v>5</v>
      </c>
      <c r="AK13" s="24" t="s">
        <v>5</v>
      </c>
      <c r="AL13" s="24"/>
      <c r="AM13" s="24" t="s">
        <v>5</v>
      </c>
      <c r="AN13" s="24" t="s">
        <v>5</v>
      </c>
      <c r="AO13" s="24" t="s">
        <v>5</v>
      </c>
      <c r="AP13" s="24" t="s">
        <v>5</v>
      </c>
      <c r="AQ13" s="24" t="s">
        <v>5</v>
      </c>
      <c r="AR13" s="24" t="s">
        <v>5</v>
      </c>
    </row>
    <row r="14" spans="1:44" s="4" customFormat="1" x14ac:dyDescent="0.2">
      <c r="C14" s="4" t="s">
        <v>174</v>
      </c>
      <c r="E14" s="24" t="s">
        <v>5</v>
      </c>
      <c r="G14" s="24" t="s">
        <v>44</v>
      </c>
      <c r="H14" s="24" t="s">
        <v>44</v>
      </c>
      <c r="J14" s="24" t="s">
        <v>5</v>
      </c>
      <c r="K14" s="24" t="s">
        <v>5</v>
      </c>
      <c r="L14" s="24" t="s">
        <v>5</v>
      </c>
      <c r="M14" s="24" t="s">
        <v>5</v>
      </c>
      <c r="N14" s="24" t="s">
        <v>5</v>
      </c>
      <c r="O14" s="24" t="s">
        <v>40</v>
      </c>
      <c r="P14" s="24" t="s">
        <v>40</v>
      </c>
      <c r="Q14" s="24" t="s">
        <v>41</v>
      </c>
      <c r="R14" s="24" t="s">
        <v>41</v>
      </c>
      <c r="S14" s="24" t="s">
        <v>41</v>
      </c>
      <c r="U14" s="24" t="s">
        <v>5</v>
      </c>
      <c r="V14" s="24" t="s">
        <v>5</v>
      </c>
      <c r="W14" s="24" t="s">
        <v>5</v>
      </c>
      <c r="X14" s="44" t="s">
        <v>40</v>
      </c>
      <c r="Y14" s="24" t="s">
        <v>41</v>
      </c>
      <c r="Z14" s="24" t="s">
        <v>41</v>
      </c>
      <c r="AB14" s="24" t="s">
        <v>5</v>
      </c>
      <c r="AC14" s="24" t="s">
        <v>5</v>
      </c>
      <c r="AD14" s="24" t="s">
        <v>5</v>
      </c>
      <c r="AE14" s="24" t="s">
        <v>5</v>
      </c>
      <c r="AF14" s="24" t="s">
        <v>5</v>
      </c>
      <c r="AG14" s="24" t="s">
        <v>40</v>
      </c>
      <c r="AH14" s="24" t="s">
        <v>40</v>
      </c>
      <c r="AI14" s="24" t="s">
        <v>41</v>
      </c>
      <c r="AJ14" s="24" t="s">
        <v>41</v>
      </c>
      <c r="AK14" s="24" t="s">
        <v>41</v>
      </c>
      <c r="AM14" s="24" t="s">
        <v>5</v>
      </c>
      <c r="AN14" s="24" t="s">
        <v>5</v>
      </c>
      <c r="AO14" s="24" t="s">
        <v>5</v>
      </c>
      <c r="AP14" s="44" t="s">
        <v>40</v>
      </c>
      <c r="AQ14" s="24" t="s">
        <v>41</v>
      </c>
      <c r="AR14" s="24" t="s">
        <v>41</v>
      </c>
    </row>
    <row r="15" spans="1:44" s="4" customFormat="1" collapsed="1" x14ac:dyDescent="0.2">
      <c r="C15" s="4" t="s">
        <v>175</v>
      </c>
      <c r="E15" s="24" t="s">
        <v>5</v>
      </c>
      <c r="G15" s="24" t="s">
        <v>5</v>
      </c>
      <c r="H15" s="24" t="s">
        <v>5</v>
      </c>
      <c r="J15" s="24" t="s">
        <v>5</v>
      </c>
      <c r="K15" s="24" t="s">
        <v>5</v>
      </c>
      <c r="L15" s="24" t="s">
        <v>5</v>
      </c>
      <c r="M15" s="24" t="s">
        <v>5</v>
      </c>
      <c r="N15" s="24" t="s">
        <v>5</v>
      </c>
      <c r="O15" s="24" t="s">
        <v>5</v>
      </c>
      <c r="P15" s="24" t="s">
        <v>5</v>
      </c>
      <c r="Q15" s="24" t="s">
        <v>5</v>
      </c>
      <c r="R15" s="24" t="s">
        <v>5</v>
      </c>
      <c r="S15" s="24" t="s">
        <v>5</v>
      </c>
      <c r="U15" s="24" t="s">
        <v>5</v>
      </c>
      <c r="V15" s="24" t="s">
        <v>5</v>
      </c>
      <c r="W15" s="24" t="s">
        <v>5</v>
      </c>
      <c r="X15" s="24" t="s">
        <v>5</v>
      </c>
      <c r="Y15" s="24" t="s">
        <v>5</v>
      </c>
      <c r="Z15" s="24" t="s">
        <v>5</v>
      </c>
      <c r="AB15" s="24" t="s">
        <v>5</v>
      </c>
      <c r="AC15" s="24" t="s">
        <v>5</v>
      </c>
      <c r="AD15" s="24" t="s">
        <v>5</v>
      </c>
      <c r="AE15" s="24" t="s">
        <v>5</v>
      </c>
      <c r="AF15" s="24" t="s">
        <v>5</v>
      </c>
      <c r="AG15" s="24" t="s">
        <v>5</v>
      </c>
      <c r="AH15" s="24" t="s">
        <v>5</v>
      </c>
      <c r="AI15" s="24" t="s">
        <v>5</v>
      </c>
      <c r="AJ15" s="24" t="s">
        <v>5</v>
      </c>
      <c r="AK15" s="24" t="s">
        <v>5</v>
      </c>
      <c r="AM15" s="24" t="s">
        <v>5</v>
      </c>
      <c r="AN15" s="24" t="s">
        <v>5</v>
      </c>
      <c r="AO15" s="24" t="s">
        <v>5</v>
      </c>
      <c r="AP15" s="24" t="s">
        <v>5</v>
      </c>
      <c r="AQ15" s="24" t="s">
        <v>5</v>
      </c>
      <c r="AR15" s="24" t="s">
        <v>5</v>
      </c>
    </row>
    <row r="16" spans="1:44" s="4" customFormat="1" x14ac:dyDescent="0.2"/>
    <row r="17" spans="3:44" s="4" customFormat="1" x14ac:dyDescent="0.2">
      <c r="C17" s="7" t="s">
        <v>176</v>
      </c>
      <c r="D17" s="7"/>
      <c r="E17" s="7"/>
      <c r="F17" s="7"/>
      <c r="G17" s="7"/>
      <c r="H17" s="7"/>
      <c r="J17" s="7"/>
      <c r="K17" s="7"/>
      <c r="L17" s="7"/>
      <c r="M17" s="7"/>
      <c r="N17" s="7"/>
      <c r="O17" s="7"/>
      <c r="P17" s="7"/>
      <c r="Q17" s="7"/>
      <c r="R17" s="7"/>
      <c r="S17" s="7"/>
      <c r="U17" s="7"/>
      <c r="V17" s="7"/>
      <c r="W17" s="7"/>
      <c r="X17" s="7"/>
      <c r="Y17" s="7"/>
      <c r="Z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M17" s="7"/>
      <c r="AN17" s="7"/>
      <c r="AO17" s="7"/>
      <c r="AP17" s="7"/>
      <c r="AQ17" s="7"/>
      <c r="AR17" s="7"/>
    </row>
    <row r="18" spans="3:44" s="4" customFormat="1" x14ac:dyDescent="0.2"/>
    <row r="19" spans="3:44" outlineLevel="1" x14ac:dyDescent="0.2">
      <c r="C19" s="4" t="s">
        <v>177</v>
      </c>
      <c r="D19" s="4"/>
      <c r="E19" s="16">
        <v>42.99</v>
      </c>
      <c r="G19" s="16">
        <v>56.79</v>
      </c>
      <c r="H19" s="16">
        <v>67.239999999999995</v>
      </c>
      <c r="J19" s="16">
        <v>36.5</v>
      </c>
      <c r="K19" s="16">
        <v>44.5</v>
      </c>
      <c r="L19" s="16">
        <v>54.5</v>
      </c>
      <c r="M19" s="16">
        <v>66</v>
      </c>
      <c r="N19" s="16">
        <v>86</v>
      </c>
      <c r="O19" s="16">
        <v>45</v>
      </c>
      <c r="P19" s="16">
        <v>54</v>
      </c>
      <c r="Q19" s="16">
        <v>62.5</v>
      </c>
      <c r="R19" s="16">
        <v>74</v>
      </c>
      <c r="S19" s="16">
        <v>94</v>
      </c>
      <c r="T19" s="18"/>
      <c r="U19" s="16">
        <v>36.5</v>
      </c>
      <c r="V19" s="16">
        <v>42</v>
      </c>
      <c r="W19" s="16">
        <v>62</v>
      </c>
      <c r="X19" s="16">
        <v>42</v>
      </c>
      <c r="Y19" s="16">
        <v>52</v>
      </c>
      <c r="Z19" s="16">
        <v>72</v>
      </c>
      <c r="AA19" s="18"/>
      <c r="AB19" s="16">
        <v>36.5</v>
      </c>
      <c r="AC19" s="16">
        <v>44.5</v>
      </c>
      <c r="AD19" s="16">
        <v>54.5</v>
      </c>
      <c r="AE19" s="16">
        <v>66</v>
      </c>
      <c r="AF19" s="16">
        <v>86</v>
      </c>
      <c r="AG19" s="16">
        <v>45</v>
      </c>
      <c r="AH19" s="16">
        <v>54</v>
      </c>
      <c r="AI19" s="16">
        <v>62.5</v>
      </c>
      <c r="AJ19" s="16">
        <v>74</v>
      </c>
      <c r="AK19" s="16">
        <v>94</v>
      </c>
      <c r="AM19" s="16">
        <v>36.5</v>
      </c>
      <c r="AN19" s="16">
        <v>42</v>
      </c>
      <c r="AO19" s="16">
        <v>62</v>
      </c>
      <c r="AP19" s="16">
        <v>42</v>
      </c>
      <c r="AQ19" s="16">
        <v>52</v>
      </c>
      <c r="AR19" s="16">
        <v>72</v>
      </c>
    </row>
    <row r="20" spans="3:44" s="4" customFormat="1" outlineLevel="1" x14ac:dyDescent="0.2">
      <c r="C20" s="25" t="s">
        <v>178</v>
      </c>
      <c r="E20" s="3">
        <f>INDEX('Value added services and minus '!$F$6:$F$81,MATCH('Wholesale tariffs multiplay'!E21,VAS.label,0))</f>
        <v>8.6999999999999993</v>
      </c>
      <c r="G20" s="3">
        <f>INDEX('Value added services and minus '!$F$6:$F$81,MATCH('Wholesale tariffs multiplay'!G21,VAS.label,0))</f>
        <v>8.6999999999999993</v>
      </c>
      <c r="H20" s="3">
        <f>INDEX('Value added services and minus '!$F$6:$F$81,MATCH('Wholesale tariffs multiplay'!H21,VAS.label,0))</f>
        <v>8.6999999999999993</v>
      </c>
      <c r="J20" s="3">
        <f>INDEX('Value added services and minus '!$F$6:$F$81,MATCH('Wholesale tariffs multiplay'!J21,VAS.label,0))</f>
        <v>8.9499999999999993</v>
      </c>
      <c r="K20" s="3">
        <f>INDEX('Value added services and minus '!$F$6:$F$81,MATCH('Wholesale tariffs multiplay'!K21,VAS.label,0))</f>
        <v>8.9499999999999993</v>
      </c>
      <c r="L20" s="3">
        <f>INDEX('Value added services and minus '!$F$6:$F$81,MATCH('Wholesale tariffs multiplay'!L21,VAS.label,0))</f>
        <v>8.9499999999999993</v>
      </c>
      <c r="M20" s="3">
        <f>INDEX('Value added services and minus '!$F$6:$F$81,MATCH('Wholesale tariffs multiplay'!M21,VAS.label,0))</f>
        <v>8.9499999999999993</v>
      </c>
      <c r="N20" s="3">
        <f>INDEX('Value added services and minus '!$F$6:$F$81,MATCH('Wholesale tariffs multiplay'!N21,VAS.label,0))</f>
        <v>8.9499999999999993</v>
      </c>
      <c r="O20" s="3">
        <f>INDEX('Value added services and minus '!$F$6:$F$81,MATCH('Wholesale tariffs multiplay'!O21,VAS.label,0))</f>
        <v>8.9499999999999993</v>
      </c>
      <c r="P20" s="3">
        <f>INDEX('Value added services and minus '!$F$6:$F$81,MATCH('Wholesale tariffs multiplay'!P21,VAS.label,0))</f>
        <v>8.9499999999999993</v>
      </c>
      <c r="Q20" s="3">
        <f>INDEX('Value added services and minus '!$F$6:$F$81,MATCH('Wholesale tariffs multiplay'!Q21,VAS.label,0))</f>
        <v>8.9499999999999993</v>
      </c>
      <c r="R20" s="3">
        <f>INDEX('Value added services and minus '!$F$6:$F$81,MATCH('Wholesale tariffs multiplay'!R21,VAS.label,0))</f>
        <v>8.9499999999999993</v>
      </c>
      <c r="S20" s="3">
        <f>INDEX('Value added services and minus '!$F$6:$F$81,MATCH('Wholesale tariffs multiplay'!S21,VAS.label,0))</f>
        <v>8.9499999999999993</v>
      </c>
      <c r="U20" s="3">
        <f>INDEX('Value added services and minus '!$F$6:$F$81,MATCH('Wholesale tariffs multiplay'!U21,VAS.label,0))</f>
        <v>8.9499999999999993</v>
      </c>
      <c r="V20" s="3">
        <f>INDEX('Value added services and minus '!$F$6:$F$81,MATCH('Wholesale tariffs multiplay'!V21,VAS.label,0))</f>
        <v>12.95</v>
      </c>
      <c r="W20" s="3">
        <f>INDEX('Value added services and minus '!$F$6:$F$81,MATCH('Wholesale tariffs multiplay'!W21,VAS.label,0))</f>
        <v>12.95</v>
      </c>
      <c r="X20" s="3">
        <f>INDEX('Value added services and minus '!$F$6:$F$81,MATCH('Wholesale tariffs multiplay'!X21,VAS.label,0))</f>
        <v>12.95</v>
      </c>
      <c r="Y20" s="3">
        <f>INDEX('Value added services and minus '!$F$6:$F$81,MATCH('Wholesale tariffs multiplay'!Y21,VAS.label,0))</f>
        <v>12.95</v>
      </c>
      <c r="Z20" s="3">
        <f>INDEX('Value added services and minus '!$F$6:$F$81,MATCH('Wholesale tariffs multiplay'!Z21,VAS.label,0))</f>
        <v>12.95</v>
      </c>
      <c r="AB20" s="3">
        <f>INDEX('Value added services and minus '!$F$6:$F$81,MATCH('Wholesale tariffs multiplay'!AB21,VAS.label,0))</f>
        <v>8.9499999999999993</v>
      </c>
      <c r="AC20" s="3">
        <f>INDEX('Value added services and minus '!$F$6:$F$81,MATCH('Wholesale tariffs multiplay'!AC21,VAS.label,0))</f>
        <v>8.9499999999999993</v>
      </c>
      <c r="AD20" s="3">
        <f>INDEX('Value added services and minus '!$F$6:$F$81,MATCH('Wholesale tariffs multiplay'!AD21,VAS.label,0))</f>
        <v>8.9499999999999993</v>
      </c>
      <c r="AE20" s="3">
        <f>INDEX('Value added services and minus '!$F$6:$F$81,MATCH('Wholesale tariffs multiplay'!AE21,VAS.label,0))</f>
        <v>8.9499999999999993</v>
      </c>
      <c r="AF20" s="3">
        <f>INDEX('Value added services and minus '!$F$6:$F$81,MATCH('Wholesale tariffs multiplay'!AF21,VAS.label,0))</f>
        <v>8.9499999999999993</v>
      </c>
      <c r="AG20" s="3">
        <f>INDEX('Value added services and minus '!$F$6:$F$81,MATCH('Wholesale tariffs multiplay'!AG21,VAS.label,0))</f>
        <v>8.9499999999999993</v>
      </c>
      <c r="AH20" s="3">
        <f>INDEX('Value added services and minus '!$F$6:$F$81,MATCH('Wholesale tariffs multiplay'!AH21,VAS.label,0))</f>
        <v>8.9499999999999993</v>
      </c>
      <c r="AI20" s="3">
        <f>INDEX('Value added services and minus '!$F$6:$F$81,MATCH('Wholesale tariffs multiplay'!AI21,VAS.label,0))</f>
        <v>8.9499999999999993</v>
      </c>
      <c r="AJ20" s="3">
        <f>INDEX('Value added services and minus '!$F$6:$F$81,MATCH('Wholesale tariffs multiplay'!AJ21,VAS.label,0))</f>
        <v>8.9499999999999993</v>
      </c>
      <c r="AK20" s="3">
        <f>INDEX('Value added services and minus '!$F$6:$F$81,MATCH('Wholesale tariffs multiplay'!AK21,VAS.label,0))</f>
        <v>8.9499999999999993</v>
      </c>
      <c r="AM20" s="3">
        <f>INDEX('Value added services and minus '!$F$6:$F$81,MATCH('Wholesale tariffs multiplay'!AM21,VAS.label,0))</f>
        <v>8.9499999999999993</v>
      </c>
      <c r="AN20" s="3">
        <f>INDEX('Value added services and minus '!$F$6:$F$81,MATCH('Wholesale tariffs multiplay'!AN21,VAS.label,0))</f>
        <v>12.95</v>
      </c>
      <c r="AO20" s="3">
        <f>INDEX('Value added services and minus '!$F$6:$F$81,MATCH('Wholesale tariffs multiplay'!AO21,VAS.label,0))</f>
        <v>12.95</v>
      </c>
      <c r="AP20" s="3">
        <f>INDEX('Value added services and minus '!$F$6:$F$81,MATCH('Wholesale tariffs multiplay'!AP21,VAS.label,0))</f>
        <v>12.95</v>
      </c>
      <c r="AQ20" s="3">
        <f>INDEX('Value added services and minus '!$F$6:$F$81,MATCH('Wholesale tariffs multiplay'!AQ21,VAS.label,0))</f>
        <v>12.95</v>
      </c>
      <c r="AR20" s="3">
        <f>INDEX('Value added services and minus '!$F$6:$F$81,MATCH('Wholesale tariffs multiplay'!AR21,VAS.label,0))</f>
        <v>12.95</v>
      </c>
    </row>
    <row r="21" spans="3:44" s="4" customFormat="1" outlineLevel="2" x14ac:dyDescent="0.2">
      <c r="C21" s="33" t="s">
        <v>166</v>
      </c>
      <c r="E21" s="24" t="s">
        <v>28</v>
      </c>
      <c r="G21" s="24" t="s">
        <v>28</v>
      </c>
      <c r="H21" s="24" t="s">
        <v>28</v>
      </c>
      <c r="J21" s="46" t="s">
        <v>85</v>
      </c>
      <c r="K21" s="46" t="s">
        <v>85</v>
      </c>
      <c r="L21" s="46" t="s">
        <v>85</v>
      </c>
      <c r="M21" s="46" t="s">
        <v>85</v>
      </c>
      <c r="N21" s="46" t="s">
        <v>85</v>
      </c>
      <c r="O21" s="46" t="s">
        <v>85</v>
      </c>
      <c r="P21" s="46" t="s">
        <v>85</v>
      </c>
      <c r="Q21" s="46" t="s">
        <v>85</v>
      </c>
      <c r="R21" s="46" t="s">
        <v>85</v>
      </c>
      <c r="S21" s="46" t="s">
        <v>85</v>
      </c>
      <c r="T21" s="58"/>
      <c r="U21" s="46" t="s">
        <v>85</v>
      </c>
      <c r="V21" s="46" t="s">
        <v>86</v>
      </c>
      <c r="W21" s="46" t="s">
        <v>86</v>
      </c>
      <c r="X21" s="46" t="s">
        <v>86</v>
      </c>
      <c r="Y21" s="46" t="s">
        <v>86</v>
      </c>
      <c r="Z21" s="46" t="s">
        <v>86</v>
      </c>
      <c r="AA21" s="58"/>
      <c r="AB21" s="46" t="s">
        <v>85</v>
      </c>
      <c r="AC21" s="46" t="s">
        <v>85</v>
      </c>
      <c r="AD21" s="46" t="s">
        <v>85</v>
      </c>
      <c r="AE21" s="46" t="s">
        <v>85</v>
      </c>
      <c r="AF21" s="46" t="s">
        <v>85</v>
      </c>
      <c r="AG21" s="46" t="s">
        <v>85</v>
      </c>
      <c r="AH21" s="46" t="s">
        <v>85</v>
      </c>
      <c r="AI21" s="46" t="s">
        <v>85</v>
      </c>
      <c r="AJ21" s="46" t="s">
        <v>85</v>
      </c>
      <c r="AK21" s="46" t="s">
        <v>85</v>
      </c>
      <c r="AL21" s="58"/>
      <c r="AM21" s="46" t="s">
        <v>85</v>
      </c>
      <c r="AN21" s="46" t="s">
        <v>86</v>
      </c>
      <c r="AO21" s="46" t="s">
        <v>86</v>
      </c>
      <c r="AP21" s="46" t="s">
        <v>86</v>
      </c>
      <c r="AQ21" s="46" t="s">
        <v>86</v>
      </c>
      <c r="AR21" s="46" t="s">
        <v>86</v>
      </c>
    </row>
    <row r="22" spans="3:44" s="4" customFormat="1" outlineLevel="1" x14ac:dyDescent="0.2">
      <c r="C22" s="4" t="s">
        <v>179</v>
      </c>
      <c r="E22" s="17">
        <f t="shared" ref="E22:G22" si="0">E19+E20</f>
        <v>51.69</v>
      </c>
      <c r="G22" s="17">
        <f t="shared" si="0"/>
        <v>65.489999999999995</v>
      </c>
      <c r="H22" s="17">
        <f>H19+H20</f>
        <v>75.94</v>
      </c>
      <c r="J22" s="17">
        <f t="shared" ref="J22:S22" si="1">J19+J20</f>
        <v>45.45</v>
      </c>
      <c r="K22" s="17">
        <f t="shared" si="1"/>
        <v>53.45</v>
      </c>
      <c r="L22" s="17">
        <f t="shared" si="1"/>
        <v>63.45</v>
      </c>
      <c r="M22" s="17">
        <f t="shared" si="1"/>
        <v>74.95</v>
      </c>
      <c r="N22" s="17">
        <f t="shared" si="1"/>
        <v>94.95</v>
      </c>
      <c r="O22" s="17">
        <f t="shared" si="1"/>
        <v>53.95</v>
      </c>
      <c r="P22" s="17">
        <f t="shared" si="1"/>
        <v>62.95</v>
      </c>
      <c r="Q22" s="17">
        <f t="shared" si="1"/>
        <v>71.45</v>
      </c>
      <c r="R22" s="17">
        <f t="shared" si="1"/>
        <v>82.95</v>
      </c>
      <c r="S22" s="17">
        <f t="shared" si="1"/>
        <v>102.95</v>
      </c>
      <c r="T22" s="58"/>
      <c r="U22" s="17">
        <f>U19+U20</f>
        <v>45.45</v>
      </c>
      <c r="V22" s="17">
        <f t="shared" ref="V22:Z22" si="2">V19+V20</f>
        <v>54.95</v>
      </c>
      <c r="W22" s="17">
        <f t="shared" si="2"/>
        <v>74.95</v>
      </c>
      <c r="X22" s="17">
        <f t="shared" si="2"/>
        <v>54.95</v>
      </c>
      <c r="Y22" s="17">
        <f t="shared" si="2"/>
        <v>64.95</v>
      </c>
      <c r="Z22" s="17">
        <f t="shared" si="2"/>
        <v>84.95</v>
      </c>
      <c r="AA22" s="58"/>
      <c r="AB22" s="17">
        <f>AB19+AB20</f>
        <v>45.45</v>
      </c>
      <c r="AC22" s="17">
        <f t="shared" ref="AC22:AK22" si="3">AC19+AC20</f>
        <v>53.45</v>
      </c>
      <c r="AD22" s="17">
        <f t="shared" si="3"/>
        <v>63.45</v>
      </c>
      <c r="AE22" s="17">
        <f t="shared" si="3"/>
        <v>74.95</v>
      </c>
      <c r="AF22" s="17">
        <f t="shared" si="3"/>
        <v>94.95</v>
      </c>
      <c r="AG22" s="17">
        <f t="shared" si="3"/>
        <v>53.95</v>
      </c>
      <c r="AH22" s="17">
        <f t="shared" si="3"/>
        <v>62.95</v>
      </c>
      <c r="AI22" s="17">
        <f t="shared" si="3"/>
        <v>71.45</v>
      </c>
      <c r="AJ22" s="17">
        <f t="shared" si="3"/>
        <v>82.95</v>
      </c>
      <c r="AK22" s="17">
        <f t="shared" si="3"/>
        <v>102.95</v>
      </c>
      <c r="AL22" s="58"/>
      <c r="AM22" s="17">
        <f>AM19+AM20</f>
        <v>45.45</v>
      </c>
      <c r="AN22" s="17">
        <f t="shared" ref="AN22:AR22" si="4">AN19+AN20</f>
        <v>54.95</v>
      </c>
      <c r="AO22" s="17">
        <f t="shared" si="4"/>
        <v>74.95</v>
      </c>
      <c r="AP22" s="17">
        <f t="shared" si="4"/>
        <v>54.95</v>
      </c>
      <c r="AQ22" s="17">
        <f t="shared" si="4"/>
        <v>64.95</v>
      </c>
      <c r="AR22" s="17">
        <f t="shared" si="4"/>
        <v>84.95</v>
      </c>
    </row>
    <row r="23" spans="3:44" s="4" customFormat="1" outlineLevel="1" x14ac:dyDescent="0.2">
      <c r="C23" s="25" t="s">
        <v>180</v>
      </c>
      <c r="E23" s="17">
        <f>E22/(1+VAT.rate)</f>
        <v>42.719008264462808</v>
      </c>
      <c r="G23" s="17">
        <f>G22/(1+VAT.rate)</f>
        <v>54.123966942148755</v>
      </c>
      <c r="H23" s="17">
        <f>H22/(1+VAT.rate)</f>
        <v>62.760330578512395</v>
      </c>
      <c r="J23" s="84">
        <f t="shared" ref="J23:S23" si="5">J22/(1+VAT.rate)</f>
        <v>37.561983471074385</v>
      </c>
      <c r="K23" s="84">
        <f t="shared" si="5"/>
        <v>44.173553719008268</v>
      </c>
      <c r="L23" s="84">
        <f t="shared" si="5"/>
        <v>52.438016528925623</v>
      </c>
      <c r="M23" s="84">
        <f t="shared" si="5"/>
        <v>61.942148760330582</v>
      </c>
      <c r="N23" s="84">
        <f t="shared" si="5"/>
        <v>78.471074380165291</v>
      </c>
      <c r="O23" s="84">
        <f t="shared" si="5"/>
        <v>44.586776859504134</v>
      </c>
      <c r="P23" s="84">
        <f t="shared" si="5"/>
        <v>52.024793388429757</v>
      </c>
      <c r="Q23" s="84">
        <f t="shared" si="5"/>
        <v>59.049586776859506</v>
      </c>
      <c r="R23" s="84">
        <f t="shared" si="5"/>
        <v>68.553719008264466</v>
      </c>
      <c r="S23" s="84">
        <f t="shared" si="5"/>
        <v>85.082644628099175</v>
      </c>
      <c r="T23" s="58"/>
      <c r="U23" s="84">
        <f t="shared" ref="U23:W23" si="6">U22/(1+VAT.rate)</f>
        <v>37.561983471074385</v>
      </c>
      <c r="V23" s="84">
        <f t="shared" si="6"/>
        <v>45.413223140495873</v>
      </c>
      <c r="W23" s="84">
        <f t="shared" si="6"/>
        <v>61.942148760330582</v>
      </c>
      <c r="X23" s="84">
        <f t="shared" ref="X23:Z23" si="7">X22/(1+VAT.rate)</f>
        <v>45.413223140495873</v>
      </c>
      <c r="Y23" s="84">
        <f t="shared" si="7"/>
        <v>53.677685950413228</v>
      </c>
      <c r="Z23" s="84">
        <f t="shared" si="7"/>
        <v>70.206611570247944</v>
      </c>
      <c r="AA23" s="58"/>
      <c r="AB23" s="84">
        <f t="shared" ref="AB23:AK23" si="8">AB22/(1+VAT.rate)</f>
        <v>37.561983471074385</v>
      </c>
      <c r="AC23" s="84">
        <f t="shared" si="8"/>
        <v>44.173553719008268</v>
      </c>
      <c r="AD23" s="84">
        <f t="shared" si="8"/>
        <v>52.438016528925623</v>
      </c>
      <c r="AE23" s="84">
        <f t="shared" si="8"/>
        <v>61.942148760330582</v>
      </c>
      <c r="AF23" s="84">
        <f t="shared" si="8"/>
        <v>78.471074380165291</v>
      </c>
      <c r="AG23" s="84">
        <f t="shared" si="8"/>
        <v>44.586776859504134</v>
      </c>
      <c r="AH23" s="84">
        <f t="shared" si="8"/>
        <v>52.024793388429757</v>
      </c>
      <c r="AI23" s="84">
        <f t="shared" si="8"/>
        <v>59.049586776859506</v>
      </c>
      <c r="AJ23" s="84">
        <f t="shared" si="8"/>
        <v>68.553719008264466</v>
      </c>
      <c r="AK23" s="84">
        <f t="shared" si="8"/>
        <v>85.082644628099175</v>
      </c>
      <c r="AL23" s="58"/>
      <c r="AM23" s="84">
        <f t="shared" ref="AM23:AR23" si="9">AM22/(1+VAT.rate)</f>
        <v>37.561983471074385</v>
      </c>
      <c r="AN23" s="84">
        <f t="shared" si="9"/>
        <v>45.413223140495873</v>
      </c>
      <c r="AO23" s="84">
        <f t="shared" si="9"/>
        <v>61.942148760330582</v>
      </c>
      <c r="AP23" s="84">
        <f t="shared" si="9"/>
        <v>45.413223140495873</v>
      </c>
      <c r="AQ23" s="84">
        <f t="shared" si="9"/>
        <v>53.677685950413228</v>
      </c>
      <c r="AR23" s="84">
        <f t="shared" si="9"/>
        <v>70.206611570247944</v>
      </c>
    </row>
    <row r="24" spans="3:44" s="4" customFormat="1" outlineLevel="1" x14ac:dyDescent="0.2">
      <c r="H24" s="3"/>
    </row>
    <row r="25" spans="3:44" s="4" customFormat="1" outlineLevel="1" x14ac:dyDescent="0.2">
      <c r="C25" s="4" t="s">
        <v>181</v>
      </c>
      <c r="E25" s="3">
        <f>INDEX('Value added services and minus '!$F$6:$F$81,MATCH('Wholesale tariffs multiplay'!E26,VAS.label,0))</f>
        <v>3.2925</v>
      </c>
      <c r="G25" s="3">
        <f>INDEX('Value added services and minus '!$F$6:$F$81,MATCH('Wholesale tariffs multiplay'!G26,VAS.label,0))</f>
        <v>2.4674999999999998</v>
      </c>
      <c r="H25" s="3">
        <f>INDEX('Value added services and minus '!$F$6:$F$81,MATCH('Wholesale tariffs multiplay'!H26,VAS.label,0))</f>
        <v>2.4674999999999998</v>
      </c>
      <c r="J25" s="3">
        <f>INDEX('Value added services and minus '!$F$6:$F$81,MATCH('Wholesale tariffs multiplay'!J26,VAS.label,0))</f>
        <v>0</v>
      </c>
      <c r="K25" s="3">
        <f>INDEX('Value added services and minus '!$F$6:$F$81,MATCH('Wholesale tariffs multiplay'!K26,VAS.label,0))</f>
        <v>0</v>
      </c>
      <c r="L25" s="3">
        <f>INDEX('Value added services and minus '!$F$6:$F$81,MATCH('Wholesale tariffs multiplay'!L26,VAS.label,0))</f>
        <v>0.5</v>
      </c>
      <c r="M25" s="3">
        <f>INDEX('Value added services and minus '!$F$6:$F$81,MATCH('Wholesale tariffs multiplay'!M26,VAS.label,0))</f>
        <v>0.3</v>
      </c>
      <c r="N25" s="3">
        <f>INDEX('Value added services and minus '!$F$6:$F$81,MATCH('Wholesale tariffs multiplay'!N26,VAS.label,0))</f>
        <v>0.15</v>
      </c>
      <c r="O25" s="3">
        <f>INDEX('Value added services and minus '!$F$6:$F$81,MATCH('Wholesale tariffs multiplay'!O26,VAS.label,0))</f>
        <v>0</v>
      </c>
      <c r="P25" s="3">
        <f>INDEX('Value added services and minus '!$F$6:$F$81,MATCH('Wholesale tariffs multiplay'!P26,VAS.label,0))</f>
        <v>0</v>
      </c>
      <c r="Q25" s="3">
        <f>INDEX('Value added services and minus '!$F$6:$F$81,MATCH('Wholesale tariffs multiplay'!Q26,VAS.label,0))</f>
        <v>0.5</v>
      </c>
      <c r="R25" s="3">
        <f>INDEX('Value added services and minus '!$F$6:$F$81,MATCH('Wholesale tariffs multiplay'!R26,VAS.label,0))</f>
        <v>0.3</v>
      </c>
      <c r="S25" s="3">
        <f>INDEX('Value added services and minus '!$F$6:$F$81,MATCH('Wholesale tariffs multiplay'!S26,VAS.label,0))</f>
        <v>0.15</v>
      </c>
      <c r="U25" s="3">
        <f>INDEX('Value added services and minus '!$F$6:$F$81,MATCH('Wholesale tariffs multiplay'!U26,VAS.label,0))</f>
        <v>0</v>
      </c>
      <c r="V25" s="3">
        <f>INDEX('Value added services and minus '!$F$6:$F$81,MATCH('Wholesale tariffs multiplay'!V26,VAS.label,0))</f>
        <v>0.51749999999999996</v>
      </c>
      <c r="W25" s="3">
        <f>INDEX('Value added services and minus '!$F$6:$F$81,MATCH('Wholesale tariffs multiplay'!W26,VAS.label,0))</f>
        <v>0.58499999999999996</v>
      </c>
      <c r="X25" s="3">
        <f>INDEX('Value added services and minus '!$F$6:$F$81,MATCH('Wholesale tariffs multiplay'!X26,VAS.label,0))</f>
        <v>0</v>
      </c>
      <c r="Y25" s="3">
        <f>INDEX('Value added services and minus '!$F$6:$F$81,MATCH('Wholesale tariffs multiplay'!Y26,VAS.label,0))</f>
        <v>0.51749999999999996</v>
      </c>
      <c r="Z25" s="3">
        <f>INDEX('Value added services and minus '!$F$6:$F$81,MATCH('Wholesale tariffs multiplay'!Z26,VAS.label,0))</f>
        <v>0.58499999999999996</v>
      </c>
      <c r="AB25" s="3">
        <f>INDEX('Value added services and minus '!$F$6:$F$81,MATCH('Wholesale tariffs multiplay'!AB26,VAS.label,0))</f>
        <v>0</v>
      </c>
      <c r="AC25" s="3">
        <f>INDEX('Value added services and minus '!$F$6:$F$81,MATCH('Wholesale tariffs multiplay'!AC26,VAS.label,0))</f>
        <v>0</v>
      </c>
      <c r="AD25" s="3">
        <f>INDEX('Value added services and minus '!$F$6:$F$81,MATCH('Wholesale tariffs multiplay'!AD26,VAS.label,0))</f>
        <v>0.70199999999999996</v>
      </c>
      <c r="AE25" s="3">
        <f>INDEX('Value added services and minus '!$F$6:$F$81,MATCH('Wholesale tariffs multiplay'!AE26,VAS.label,0))</f>
        <v>0.5</v>
      </c>
      <c r="AF25" s="3">
        <f>INDEX('Value added services and minus '!$F$6:$F$81,MATCH('Wholesale tariffs multiplay'!AF26,VAS.label,0))</f>
        <v>0.5</v>
      </c>
      <c r="AG25" s="3">
        <f>INDEX('Value added services and minus '!$F$6:$F$81,MATCH('Wholesale tariffs multiplay'!AG26,VAS.label,0))</f>
        <v>0</v>
      </c>
      <c r="AH25" s="3">
        <f>INDEX('Value added services and minus '!$F$6:$F$81,MATCH('Wholesale tariffs multiplay'!AH26,VAS.label,0))</f>
        <v>0</v>
      </c>
      <c r="AI25" s="3">
        <f>INDEX('Value added services and minus '!$F$6:$F$81,MATCH('Wholesale tariffs multiplay'!AI26,VAS.label,0))</f>
        <v>0.70199999999999996</v>
      </c>
      <c r="AJ25" s="3">
        <f>INDEX('Value added services and minus '!$F$6:$F$81,MATCH('Wholesale tariffs multiplay'!AJ26,VAS.label,0))</f>
        <v>0.5</v>
      </c>
      <c r="AK25" s="3">
        <f>INDEX('Value added services and minus '!$F$6:$F$81,MATCH('Wholesale tariffs multiplay'!AK26,VAS.label,0))</f>
        <v>0.5</v>
      </c>
      <c r="AM25" s="3">
        <f>INDEX('Value added services and minus '!$F$6:$F$81,MATCH('Wholesale tariffs multiplay'!AM26,VAS.label,0))</f>
        <v>0</v>
      </c>
      <c r="AN25" s="3">
        <f>INDEX('Value added services and minus '!$F$6:$F$81,MATCH('Wholesale tariffs multiplay'!AN26,VAS.label,0))</f>
        <v>1.0349999999999999</v>
      </c>
      <c r="AO25" s="3">
        <f>INDEX('Value added services and minus '!$F$6:$F$81,MATCH('Wholesale tariffs multiplay'!AO26,VAS.label,0))</f>
        <v>0.97499999999999998</v>
      </c>
      <c r="AP25" s="3">
        <f>INDEX('Value added services and minus '!$F$6:$F$81,MATCH('Wholesale tariffs multiplay'!AP26,VAS.label,0))</f>
        <v>0</v>
      </c>
      <c r="AQ25" s="3">
        <f>INDEX('Value added services and minus '!$F$6:$F$81,MATCH('Wholesale tariffs multiplay'!AQ26,VAS.label,0))</f>
        <v>1.0349999999999999</v>
      </c>
      <c r="AR25" s="3">
        <f>INDEX('Value added services and minus '!$F$6:$F$81,MATCH('Wholesale tariffs multiplay'!AR26,VAS.label,0))</f>
        <v>0.97499999999999998</v>
      </c>
    </row>
    <row r="26" spans="3:44" s="4" customFormat="1" outlineLevel="2" x14ac:dyDescent="0.2">
      <c r="C26" s="25" t="s">
        <v>182</v>
      </c>
      <c r="E26" s="44" t="s">
        <v>80</v>
      </c>
      <c r="G26" s="44" t="s">
        <v>81</v>
      </c>
      <c r="H26" s="44" t="s">
        <v>81</v>
      </c>
      <c r="J26" s="24" t="s">
        <v>5</v>
      </c>
      <c r="K26" s="24" t="s">
        <v>5</v>
      </c>
      <c r="L26" s="44" t="s">
        <v>97</v>
      </c>
      <c r="M26" s="44" t="s">
        <v>98</v>
      </c>
      <c r="N26" s="44" t="s">
        <v>99</v>
      </c>
      <c r="O26" s="24" t="s">
        <v>5</v>
      </c>
      <c r="P26" s="24" t="s">
        <v>5</v>
      </c>
      <c r="Q26" s="44" t="s">
        <v>97</v>
      </c>
      <c r="R26" s="44" t="s">
        <v>98</v>
      </c>
      <c r="S26" s="44" t="s">
        <v>99</v>
      </c>
      <c r="U26" s="24" t="s">
        <v>5</v>
      </c>
      <c r="V26" s="44" t="s">
        <v>111</v>
      </c>
      <c r="W26" s="44" t="s">
        <v>110</v>
      </c>
      <c r="X26" s="24" t="s">
        <v>5</v>
      </c>
      <c r="Y26" s="44" t="s">
        <v>111</v>
      </c>
      <c r="Z26" s="44" t="s">
        <v>110</v>
      </c>
      <c r="AB26" s="24" t="s">
        <v>5</v>
      </c>
      <c r="AC26" s="24" t="s">
        <v>5</v>
      </c>
      <c r="AD26" s="44" t="s">
        <v>106</v>
      </c>
      <c r="AE26" s="44" t="s">
        <v>107</v>
      </c>
      <c r="AF26" s="44" t="s">
        <v>108</v>
      </c>
      <c r="AG26" s="24" t="s">
        <v>5</v>
      </c>
      <c r="AH26" s="24" t="s">
        <v>5</v>
      </c>
      <c r="AI26" s="44" t="s">
        <v>106</v>
      </c>
      <c r="AJ26" s="44" t="s">
        <v>107</v>
      </c>
      <c r="AK26" s="44" t="s">
        <v>108</v>
      </c>
      <c r="AM26" s="24" t="s">
        <v>5</v>
      </c>
      <c r="AN26" s="44" t="s">
        <v>115</v>
      </c>
      <c r="AO26" s="44" t="s">
        <v>114</v>
      </c>
      <c r="AP26" s="24" t="s">
        <v>5</v>
      </c>
      <c r="AQ26" s="44" t="s">
        <v>115</v>
      </c>
      <c r="AR26" s="44" t="s">
        <v>114</v>
      </c>
    </row>
    <row r="27" spans="3:44" s="4" customFormat="1" outlineLevel="2" x14ac:dyDescent="0.2">
      <c r="C27" s="25" t="s">
        <v>183</v>
      </c>
      <c r="E27" s="3">
        <f>E25/(1+VAT.rate)</f>
        <v>2.7210743801652892</v>
      </c>
      <c r="G27" s="3">
        <f>G25/(1+VAT.rate)</f>
        <v>2.0392561983471071</v>
      </c>
      <c r="H27" s="3">
        <f>H25/(1+VAT.rate)</f>
        <v>2.0392561983471071</v>
      </c>
      <c r="J27" s="3">
        <f t="shared" ref="J27:S27" si="10">J25/(1+VAT.rate)</f>
        <v>0</v>
      </c>
      <c r="K27" s="3">
        <f t="shared" si="10"/>
        <v>0</v>
      </c>
      <c r="L27" s="3">
        <f t="shared" si="10"/>
        <v>0.41322314049586778</v>
      </c>
      <c r="M27" s="3">
        <f t="shared" si="10"/>
        <v>0.24793388429752067</v>
      </c>
      <c r="N27" s="3">
        <f t="shared" si="10"/>
        <v>0.12396694214876033</v>
      </c>
      <c r="O27" s="3">
        <f t="shared" si="10"/>
        <v>0</v>
      </c>
      <c r="P27" s="3">
        <f t="shared" si="10"/>
        <v>0</v>
      </c>
      <c r="Q27" s="3">
        <f t="shared" si="10"/>
        <v>0.41322314049586778</v>
      </c>
      <c r="R27" s="3">
        <f t="shared" si="10"/>
        <v>0.24793388429752067</v>
      </c>
      <c r="S27" s="3">
        <f t="shared" si="10"/>
        <v>0.12396694214876033</v>
      </c>
      <c r="U27" s="3">
        <f t="shared" ref="U27:W27" si="11">U25/(1+VAT.rate)</f>
        <v>0</v>
      </c>
      <c r="V27" s="3">
        <f t="shared" si="11"/>
        <v>0.4276859504132231</v>
      </c>
      <c r="W27" s="3">
        <f t="shared" si="11"/>
        <v>0.48347107438016529</v>
      </c>
      <c r="X27" s="3">
        <f t="shared" ref="X27:Z27" si="12">X25/(1+VAT.rate)</f>
        <v>0</v>
      </c>
      <c r="Y27" s="3">
        <f t="shared" si="12"/>
        <v>0.4276859504132231</v>
      </c>
      <c r="Z27" s="3">
        <f t="shared" si="12"/>
        <v>0.48347107438016529</v>
      </c>
      <c r="AB27" s="3">
        <f t="shared" ref="AB27:AK27" si="13">AB25/(1+VAT.rate)</f>
        <v>0</v>
      </c>
      <c r="AC27" s="3">
        <f t="shared" si="13"/>
        <v>0</v>
      </c>
      <c r="AD27" s="3">
        <f t="shared" si="13"/>
        <v>0.58016528925619837</v>
      </c>
      <c r="AE27" s="3">
        <f t="shared" si="13"/>
        <v>0.41322314049586778</v>
      </c>
      <c r="AF27" s="3">
        <f t="shared" si="13"/>
        <v>0.41322314049586778</v>
      </c>
      <c r="AG27" s="3">
        <f t="shared" si="13"/>
        <v>0</v>
      </c>
      <c r="AH27" s="3">
        <f t="shared" si="13"/>
        <v>0</v>
      </c>
      <c r="AI27" s="3">
        <f t="shared" si="13"/>
        <v>0.58016528925619837</v>
      </c>
      <c r="AJ27" s="3">
        <f t="shared" si="13"/>
        <v>0.41322314049586778</v>
      </c>
      <c r="AK27" s="3">
        <f t="shared" si="13"/>
        <v>0.41322314049586778</v>
      </c>
      <c r="AM27" s="3">
        <f t="shared" ref="AM27:AR27" si="14">AM25/(1+VAT.rate)</f>
        <v>0</v>
      </c>
      <c r="AN27" s="3">
        <f t="shared" si="14"/>
        <v>0.85537190082644621</v>
      </c>
      <c r="AO27" s="3">
        <f t="shared" si="14"/>
        <v>0.80578512396694213</v>
      </c>
      <c r="AP27" s="3">
        <f t="shared" si="14"/>
        <v>0</v>
      </c>
      <c r="AQ27" s="3">
        <f t="shared" si="14"/>
        <v>0.85537190082644621</v>
      </c>
      <c r="AR27" s="3">
        <f t="shared" si="14"/>
        <v>0.80578512396694213</v>
      </c>
    </row>
    <row r="28" spans="3:44" s="4" customFormat="1" outlineLevel="1" x14ac:dyDescent="0.2">
      <c r="C28" s="25"/>
      <c r="E28" s="3"/>
      <c r="G28" s="3"/>
      <c r="H28" s="3"/>
      <c r="J28" s="3"/>
      <c r="K28" s="3"/>
      <c r="L28" s="3"/>
      <c r="M28" s="3"/>
      <c r="N28" s="3"/>
      <c r="O28" s="3"/>
      <c r="P28" s="3"/>
      <c r="Q28" s="3"/>
      <c r="R28" s="3"/>
      <c r="S28" s="3"/>
      <c r="U28" s="3"/>
      <c r="V28" s="3"/>
      <c r="W28" s="3"/>
      <c r="X28" s="3"/>
      <c r="Y28" s="3"/>
      <c r="Z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M28" s="3"/>
      <c r="AN28" s="3"/>
      <c r="AO28" s="3"/>
      <c r="AP28" s="3"/>
      <c r="AQ28" s="3"/>
      <c r="AR28" s="3"/>
    </row>
    <row r="29" spans="3:44" s="4" customFormat="1" outlineLevel="1" x14ac:dyDescent="0.2">
      <c r="C29" s="4" t="s">
        <v>184</v>
      </c>
      <c r="E29" s="17">
        <f>IF(E13="-",E19,E22)+E25</f>
        <v>46.282499999999999</v>
      </c>
      <c r="G29" s="17">
        <f>IF(G13="-",G19,G22)+G25</f>
        <v>59.2575</v>
      </c>
      <c r="H29" s="17">
        <f>IF(H13="-",H19,H22)+H25</f>
        <v>69.707499999999996</v>
      </c>
      <c r="J29" s="17">
        <f t="shared" ref="J29:S29" si="15">IF(J13="-",J19,J22)+J25</f>
        <v>36.5</v>
      </c>
      <c r="K29" s="17">
        <f t="shared" si="15"/>
        <v>44.5</v>
      </c>
      <c r="L29" s="17">
        <f t="shared" si="15"/>
        <v>55</v>
      </c>
      <c r="M29" s="17">
        <f t="shared" si="15"/>
        <v>66.3</v>
      </c>
      <c r="N29" s="17">
        <f t="shared" si="15"/>
        <v>86.15</v>
      </c>
      <c r="O29" s="17">
        <f t="shared" si="15"/>
        <v>45</v>
      </c>
      <c r="P29" s="17">
        <f t="shared" si="15"/>
        <v>54</v>
      </c>
      <c r="Q29" s="17">
        <f t="shared" si="15"/>
        <v>63</v>
      </c>
      <c r="R29" s="17">
        <f t="shared" si="15"/>
        <v>74.3</v>
      </c>
      <c r="S29" s="17">
        <f t="shared" si="15"/>
        <v>94.15</v>
      </c>
      <c r="U29" s="17">
        <f t="shared" ref="U29:W29" si="16">IF(U13="-",U19,U22)+U25</f>
        <v>36.5</v>
      </c>
      <c r="V29" s="17">
        <f t="shared" si="16"/>
        <v>42.517499999999998</v>
      </c>
      <c r="W29" s="17">
        <f t="shared" si="16"/>
        <v>62.585000000000001</v>
      </c>
      <c r="X29" s="17">
        <f t="shared" ref="X29:Z29" si="17">IF(X13="-",X19,X22)+X25</f>
        <v>42</v>
      </c>
      <c r="Y29" s="17">
        <f t="shared" si="17"/>
        <v>52.517499999999998</v>
      </c>
      <c r="Z29" s="17">
        <f t="shared" si="17"/>
        <v>72.584999999999994</v>
      </c>
      <c r="AB29" s="17">
        <f t="shared" ref="AB29:AK29" si="18">IF(AB13="-",AB19,AB22)+AB25</f>
        <v>36.5</v>
      </c>
      <c r="AC29" s="17">
        <f t="shared" si="18"/>
        <v>44.5</v>
      </c>
      <c r="AD29" s="17">
        <f t="shared" si="18"/>
        <v>55.201999999999998</v>
      </c>
      <c r="AE29" s="17">
        <f t="shared" si="18"/>
        <v>66.5</v>
      </c>
      <c r="AF29" s="17">
        <f t="shared" si="18"/>
        <v>86.5</v>
      </c>
      <c r="AG29" s="17">
        <f t="shared" si="18"/>
        <v>45</v>
      </c>
      <c r="AH29" s="17">
        <f t="shared" si="18"/>
        <v>54</v>
      </c>
      <c r="AI29" s="17">
        <f t="shared" si="18"/>
        <v>63.201999999999998</v>
      </c>
      <c r="AJ29" s="17">
        <f t="shared" si="18"/>
        <v>74.5</v>
      </c>
      <c r="AK29" s="17">
        <f t="shared" si="18"/>
        <v>94.5</v>
      </c>
      <c r="AM29" s="17">
        <f t="shared" ref="AM29:AR29" si="19">IF(AM13="-",AM19,AM22)+AM25</f>
        <v>36.5</v>
      </c>
      <c r="AN29" s="17">
        <f t="shared" si="19"/>
        <v>43.034999999999997</v>
      </c>
      <c r="AO29" s="17">
        <f t="shared" si="19"/>
        <v>62.975000000000001</v>
      </c>
      <c r="AP29" s="17">
        <f t="shared" si="19"/>
        <v>42</v>
      </c>
      <c r="AQ29" s="17">
        <f t="shared" si="19"/>
        <v>53.034999999999997</v>
      </c>
      <c r="AR29" s="17">
        <f t="shared" si="19"/>
        <v>72.974999999999994</v>
      </c>
    </row>
    <row r="30" spans="3:44" s="4" customFormat="1" outlineLevel="1" x14ac:dyDescent="0.2">
      <c r="C30" s="25" t="s">
        <v>185</v>
      </c>
      <c r="E30" s="17">
        <f>E29+E31</f>
        <v>38.25</v>
      </c>
      <c r="G30" s="17">
        <f t="shared" ref="G30:S30" si="20">G29+G31</f>
        <v>48.973140495867767</v>
      </c>
      <c r="H30" s="17">
        <f t="shared" si="20"/>
        <v>57.6095041322314</v>
      </c>
      <c r="J30" s="17">
        <f t="shared" si="20"/>
        <v>30.165289256198346</v>
      </c>
      <c r="K30" s="17">
        <f t="shared" si="20"/>
        <v>36.776859504132233</v>
      </c>
      <c r="L30" s="17">
        <f t="shared" si="20"/>
        <v>45.454545454545453</v>
      </c>
      <c r="M30" s="17">
        <f t="shared" si="20"/>
        <v>54.793388429752063</v>
      </c>
      <c r="N30" s="17">
        <f t="shared" si="20"/>
        <v>71.198347107438025</v>
      </c>
      <c r="O30" s="17">
        <f t="shared" si="20"/>
        <v>37.190082644628099</v>
      </c>
      <c r="P30" s="17">
        <f t="shared" si="20"/>
        <v>44.628099173553721</v>
      </c>
      <c r="Q30" s="17">
        <f t="shared" si="20"/>
        <v>52.066115702479337</v>
      </c>
      <c r="R30" s="17">
        <f t="shared" si="20"/>
        <v>61.404958677685947</v>
      </c>
      <c r="S30" s="17">
        <f t="shared" si="20"/>
        <v>77.809917355371908</v>
      </c>
      <c r="U30" s="17">
        <f t="shared" ref="U30:W30" si="21">U29+U31</f>
        <v>30.165289256198346</v>
      </c>
      <c r="V30" s="17">
        <f t="shared" si="21"/>
        <v>35.138429752066116</v>
      </c>
      <c r="W30" s="17">
        <f t="shared" si="21"/>
        <v>51.723140495867767</v>
      </c>
      <c r="X30" s="17">
        <f t="shared" ref="X30:Z30" si="22">X29+X31</f>
        <v>34.710743801652896</v>
      </c>
      <c r="Y30" s="17">
        <f t="shared" si="22"/>
        <v>43.402892561983471</v>
      </c>
      <c r="Z30" s="17">
        <f t="shared" si="22"/>
        <v>59.987603305785115</v>
      </c>
      <c r="AB30" s="17">
        <f t="shared" ref="AB30:AK30" si="23">AB29+AB31</f>
        <v>30.165289256198346</v>
      </c>
      <c r="AC30" s="17">
        <f t="shared" si="23"/>
        <v>36.776859504132233</v>
      </c>
      <c r="AD30" s="17">
        <f t="shared" si="23"/>
        <v>45.621487603305781</v>
      </c>
      <c r="AE30" s="17">
        <f t="shared" si="23"/>
        <v>54.958677685950413</v>
      </c>
      <c r="AF30" s="17">
        <f t="shared" si="23"/>
        <v>71.487603305785129</v>
      </c>
      <c r="AG30" s="17">
        <f t="shared" si="23"/>
        <v>37.190082644628099</v>
      </c>
      <c r="AH30" s="17">
        <f t="shared" si="23"/>
        <v>44.628099173553721</v>
      </c>
      <c r="AI30" s="17">
        <f t="shared" si="23"/>
        <v>52.233057851239664</v>
      </c>
      <c r="AJ30" s="17">
        <f t="shared" si="23"/>
        <v>61.570247933884296</v>
      </c>
      <c r="AK30" s="17">
        <f t="shared" si="23"/>
        <v>78.099173553719012</v>
      </c>
      <c r="AM30" s="17">
        <f t="shared" ref="AM30:AR30" si="24">AM29+AM31</f>
        <v>30.165289256198346</v>
      </c>
      <c r="AN30" s="17">
        <f t="shared" si="24"/>
        <v>35.566115702479337</v>
      </c>
      <c r="AO30" s="17">
        <f t="shared" si="24"/>
        <v>52.045454545454547</v>
      </c>
      <c r="AP30" s="17">
        <f t="shared" si="24"/>
        <v>34.710743801652896</v>
      </c>
      <c r="AQ30" s="17">
        <f t="shared" si="24"/>
        <v>43.830578512396691</v>
      </c>
      <c r="AR30" s="17">
        <f t="shared" si="24"/>
        <v>60.309917355371894</v>
      </c>
    </row>
    <row r="31" spans="3:44" outlineLevel="2" x14ac:dyDescent="0.2">
      <c r="C31" s="25" t="s">
        <v>186</v>
      </c>
      <c r="D31" s="4"/>
      <c r="E31" s="3">
        <f>-E29/(1+VAT.rate)*VAT.rate</f>
        <v>-8.0324999999999989</v>
      </c>
      <c r="G31" s="3">
        <f>-G29/(1+VAT.rate)*VAT.rate</f>
        <v>-10.284359504132231</v>
      </c>
      <c r="H31" s="3">
        <f>-H29/(1+VAT.rate)*VAT.rate</f>
        <v>-12.097995867768594</v>
      </c>
      <c r="J31" s="3">
        <f t="shared" ref="J31:S31" si="25">-J29/(1+VAT.rate)*VAT.rate</f>
        <v>-6.3347107438016534</v>
      </c>
      <c r="K31" s="3">
        <f t="shared" si="25"/>
        <v>-7.723140495867769</v>
      </c>
      <c r="L31" s="3">
        <f t="shared" si="25"/>
        <v>-9.545454545454545</v>
      </c>
      <c r="M31" s="3">
        <f t="shared" si="25"/>
        <v>-11.506611570247934</v>
      </c>
      <c r="N31" s="3">
        <f t="shared" si="25"/>
        <v>-14.951652892561984</v>
      </c>
      <c r="O31" s="3">
        <f t="shared" si="25"/>
        <v>-7.8099173553719003</v>
      </c>
      <c r="P31" s="3">
        <f t="shared" si="25"/>
        <v>-9.3719008264462804</v>
      </c>
      <c r="Q31" s="3">
        <f t="shared" si="25"/>
        <v>-10.93388429752066</v>
      </c>
      <c r="R31" s="3">
        <f t="shared" si="25"/>
        <v>-12.895041322314048</v>
      </c>
      <c r="S31" s="3">
        <f t="shared" si="25"/>
        <v>-16.340082644628101</v>
      </c>
      <c r="U31" s="3">
        <f t="shared" ref="U31:W31" si="26">-U29/(1+VAT.rate)*VAT.rate</f>
        <v>-6.3347107438016534</v>
      </c>
      <c r="V31" s="3">
        <f t="shared" si="26"/>
        <v>-7.3790702479338846</v>
      </c>
      <c r="W31" s="3">
        <f t="shared" si="26"/>
        <v>-10.861859504132232</v>
      </c>
      <c r="X31" s="3">
        <f t="shared" ref="X31:Z31" si="27">-X29/(1+VAT.rate)*VAT.rate</f>
        <v>-7.2892561983471076</v>
      </c>
      <c r="Y31" s="3">
        <f t="shared" si="27"/>
        <v>-9.1146074380165292</v>
      </c>
      <c r="Z31" s="3">
        <f t="shared" si="27"/>
        <v>-12.597396694214876</v>
      </c>
      <c r="AB31" s="3">
        <f t="shared" ref="AB31:AK31" si="28">-AB29/(1+VAT.rate)*VAT.rate</f>
        <v>-6.3347107438016534</v>
      </c>
      <c r="AC31" s="3">
        <f t="shared" si="28"/>
        <v>-7.723140495867769</v>
      </c>
      <c r="AD31" s="3">
        <f t="shared" si="28"/>
        <v>-9.5805123966942158</v>
      </c>
      <c r="AE31" s="3">
        <f t="shared" si="28"/>
        <v>-11.541322314049586</v>
      </c>
      <c r="AF31" s="3">
        <f t="shared" si="28"/>
        <v>-15.012396694214877</v>
      </c>
      <c r="AG31" s="3">
        <f t="shared" si="28"/>
        <v>-7.8099173553719003</v>
      </c>
      <c r="AH31" s="3">
        <f t="shared" si="28"/>
        <v>-9.3719008264462804</v>
      </c>
      <c r="AI31" s="3">
        <f t="shared" si="28"/>
        <v>-10.96894214876033</v>
      </c>
      <c r="AJ31" s="3">
        <f t="shared" si="28"/>
        <v>-12.929752066115702</v>
      </c>
      <c r="AK31" s="3">
        <f t="shared" si="28"/>
        <v>-16.400826446280991</v>
      </c>
      <c r="AM31" s="3">
        <f t="shared" ref="AM31:AR31" si="29">-AM29/(1+VAT.rate)*VAT.rate</f>
        <v>-6.3347107438016534</v>
      </c>
      <c r="AN31" s="3">
        <f t="shared" si="29"/>
        <v>-7.4688842975206606</v>
      </c>
      <c r="AO31" s="3">
        <f t="shared" si="29"/>
        <v>-10.929545454545455</v>
      </c>
      <c r="AP31" s="3">
        <f t="shared" si="29"/>
        <v>-7.2892561983471076</v>
      </c>
      <c r="AQ31" s="3">
        <f t="shared" si="29"/>
        <v>-9.2044214876033053</v>
      </c>
      <c r="AR31" s="3">
        <f t="shared" si="29"/>
        <v>-12.665082644628098</v>
      </c>
    </row>
    <row r="32" spans="3:44" s="4" customFormat="1" outlineLevel="1" x14ac:dyDescent="0.2">
      <c r="C32" s="25"/>
      <c r="E32" s="3"/>
      <c r="G32" s="3"/>
      <c r="H32" s="3"/>
      <c r="J32" s="3"/>
      <c r="K32" s="3"/>
      <c r="L32" s="3"/>
      <c r="M32" s="3"/>
      <c r="N32" s="3"/>
      <c r="O32" s="3"/>
      <c r="P32" s="3"/>
      <c r="Q32" s="3"/>
      <c r="R32" s="3"/>
      <c r="S32" s="3"/>
      <c r="U32" s="3"/>
      <c r="V32" s="3"/>
      <c r="W32" s="3"/>
      <c r="X32" s="3"/>
      <c r="Y32" s="3"/>
      <c r="Z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M32" s="3"/>
      <c r="AN32" s="3"/>
      <c r="AO32" s="3"/>
      <c r="AP32" s="3"/>
      <c r="AQ32" s="3"/>
      <c r="AR32" s="3"/>
    </row>
    <row r="33" spans="1:44" s="4" customFormat="1" outlineLevel="1" x14ac:dyDescent="0.2">
      <c r="C33" s="25" t="s">
        <v>187</v>
      </c>
      <c r="E33" s="3">
        <f>-INDEX(VAS.value,MATCH('Wholesale tariffs multiplay'!E34,VAS.label,0))-INDEX(VAS.value,MATCH('Wholesale tariffs multiplay'!E35,VAS.label,0))</f>
        <v>-3.3057851239669422</v>
      </c>
      <c r="G33" s="3">
        <f>-INDEX(VAS.value,MATCH('Wholesale tariffs multiplay'!G34,VAS.label,0))-INDEX(VAS.value,MATCH('Wholesale tariffs multiplay'!G35,VAS.label,0))</f>
        <v>-3.3057851239669422</v>
      </c>
      <c r="H33" s="3">
        <f>-INDEX(VAS.value,MATCH('Wholesale tariffs multiplay'!H34,VAS.label,0))-INDEX(VAS.value,MATCH('Wholesale tariffs multiplay'!H35,VAS.label,0))</f>
        <v>-3.3057851239669422</v>
      </c>
      <c r="J33" s="3">
        <f>-INDEX(VAS.value,MATCH('Wholesale tariffs multiplay'!J34,VAS.label,0))-INDEX(VAS.value,MATCH('Wholesale tariffs multiplay'!J35,VAS.label,0))</f>
        <v>-3.2809917355371905</v>
      </c>
      <c r="K33" s="3">
        <f>-INDEX(VAS.value,MATCH('Wholesale tariffs multiplay'!K34,VAS.label,0))-INDEX(VAS.value,MATCH('Wholesale tariffs multiplay'!K35,VAS.label,0))</f>
        <v>-3.2809917355371905</v>
      </c>
      <c r="L33" s="3">
        <f>-INDEX(VAS.value,MATCH('Wholesale tariffs multiplay'!L34,VAS.label,0))-INDEX(VAS.value,MATCH('Wholesale tariffs multiplay'!L35,VAS.label,0))</f>
        <v>-3.2809917355371905</v>
      </c>
      <c r="M33" s="3">
        <f>-INDEX(VAS.value,MATCH('Wholesale tariffs multiplay'!M34,VAS.label,0))-INDEX(VAS.value,MATCH('Wholesale tariffs multiplay'!M35,VAS.label,0))</f>
        <v>-3.2809917355371905</v>
      </c>
      <c r="N33" s="3">
        <f>-INDEX(VAS.value,MATCH('Wholesale tariffs multiplay'!N34,VAS.label,0))-INDEX(VAS.value,MATCH('Wholesale tariffs multiplay'!N35,VAS.label,0))</f>
        <v>-3.2809917355371905</v>
      </c>
      <c r="O33" s="3">
        <f>-INDEX(VAS.value,MATCH('Wholesale tariffs multiplay'!O34,VAS.label,0))-INDEX(VAS.value,MATCH('Wholesale tariffs multiplay'!O35,VAS.label,0))</f>
        <v>-3.2809917355371905</v>
      </c>
      <c r="P33" s="3">
        <f>-INDEX(VAS.value,MATCH('Wholesale tariffs multiplay'!P34,VAS.label,0))-INDEX(VAS.value,MATCH('Wholesale tariffs multiplay'!P35,VAS.label,0))</f>
        <v>-3.2809917355371905</v>
      </c>
      <c r="Q33" s="3">
        <f>-INDEX(VAS.value,MATCH('Wholesale tariffs multiplay'!Q34,VAS.label,0))-INDEX(VAS.value,MATCH('Wholesale tariffs multiplay'!Q35,VAS.label,0))</f>
        <v>-3.2809917355371905</v>
      </c>
      <c r="R33" s="3">
        <f>-INDEX(VAS.value,MATCH('Wholesale tariffs multiplay'!R34,VAS.label,0))-INDEX(VAS.value,MATCH('Wholesale tariffs multiplay'!R35,VAS.label,0))</f>
        <v>-3.2809917355371905</v>
      </c>
      <c r="S33" s="3">
        <f>-INDEX(VAS.value,MATCH('Wholesale tariffs multiplay'!S34,VAS.label,0))-INDEX(VAS.value,MATCH('Wholesale tariffs multiplay'!S35,VAS.label,0))</f>
        <v>-3.2809917355371905</v>
      </c>
      <c r="U33" s="3">
        <f>-INDEX(VAS.value,MATCH('Wholesale tariffs multiplay'!U34,VAS.label,0))-INDEX(VAS.value,MATCH('Wholesale tariffs multiplay'!U35,VAS.label,0))</f>
        <v>-3.2809917355371905</v>
      </c>
      <c r="V33" s="3">
        <f>-INDEX(VAS.value,MATCH('Wholesale tariffs multiplay'!V34,VAS.label,0))-INDEX(VAS.value,MATCH('Wholesale tariffs multiplay'!V35,VAS.label,0))</f>
        <v>-3.2809917355371905</v>
      </c>
      <c r="W33" s="3">
        <f>-INDEX(VAS.value,MATCH('Wholesale tariffs multiplay'!W34,VAS.label,0))-INDEX(VAS.value,MATCH('Wholesale tariffs multiplay'!W35,VAS.label,0))</f>
        <v>-3.2809917355371905</v>
      </c>
      <c r="X33" s="3">
        <f>-INDEX(VAS.value,MATCH('Wholesale tariffs multiplay'!X34,VAS.label,0))-INDEX(VAS.value,MATCH('Wholesale tariffs multiplay'!X35,VAS.label,0))</f>
        <v>-3.2809917355371905</v>
      </c>
      <c r="Y33" s="3">
        <f>-INDEX(VAS.value,MATCH('Wholesale tariffs multiplay'!Y34,VAS.label,0))-INDEX(VAS.value,MATCH('Wholesale tariffs multiplay'!Y35,VAS.label,0))</f>
        <v>-3.2809917355371905</v>
      </c>
      <c r="Z33" s="3">
        <f>-INDEX(VAS.value,MATCH('Wholesale tariffs multiplay'!Z34,VAS.label,0))-INDEX(VAS.value,MATCH('Wholesale tariffs multiplay'!Z35,VAS.label,0))</f>
        <v>-3.2809917355371905</v>
      </c>
      <c r="AB33" s="3">
        <f>-INDEX(VAS.value,MATCH('Wholesale tariffs multiplay'!AB34,VAS.label,0))-INDEX(VAS.value,MATCH('Wholesale tariffs multiplay'!AB35,VAS.label,0))</f>
        <v>-3.2809917355371905</v>
      </c>
      <c r="AC33" s="3">
        <f>-INDEX(VAS.value,MATCH('Wholesale tariffs multiplay'!AC34,VAS.label,0))-INDEX(VAS.value,MATCH('Wholesale tariffs multiplay'!AC35,VAS.label,0))</f>
        <v>-3.2809917355371905</v>
      </c>
      <c r="AD33" s="3">
        <f>-INDEX(VAS.value,MATCH('Wholesale tariffs multiplay'!AD34,VAS.label,0))-INDEX(VAS.value,MATCH('Wholesale tariffs multiplay'!AD35,VAS.label,0))</f>
        <v>-3.2809917355371905</v>
      </c>
      <c r="AE33" s="3">
        <f>-INDEX(VAS.value,MATCH('Wholesale tariffs multiplay'!AE34,VAS.label,0))-INDEX(VAS.value,MATCH('Wholesale tariffs multiplay'!AE35,VAS.label,0))</f>
        <v>-3.2809917355371905</v>
      </c>
      <c r="AF33" s="3">
        <f>-INDEX(VAS.value,MATCH('Wholesale tariffs multiplay'!AF34,VAS.label,0))-INDEX(VAS.value,MATCH('Wholesale tariffs multiplay'!AF35,VAS.label,0))</f>
        <v>-3.2809917355371905</v>
      </c>
      <c r="AG33" s="3">
        <f>-INDEX(VAS.value,MATCH('Wholesale tariffs multiplay'!AG34,VAS.label,0))-INDEX(VAS.value,MATCH('Wholesale tariffs multiplay'!AG35,VAS.label,0))</f>
        <v>-3.2809917355371905</v>
      </c>
      <c r="AH33" s="3">
        <f>-INDEX(VAS.value,MATCH('Wholesale tariffs multiplay'!AH34,VAS.label,0))-INDEX(VAS.value,MATCH('Wholesale tariffs multiplay'!AH35,VAS.label,0))</f>
        <v>-3.2809917355371905</v>
      </c>
      <c r="AI33" s="3">
        <f>-INDEX(VAS.value,MATCH('Wholesale tariffs multiplay'!AI34,VAS.label,0))-INDEX(VAS.value,MATCH('Wholesale tariffs multiplay'!AI35,VAS.label,0))</f>
        <v>-3.2809917355371905</v>
      </c>
      <c r="AJ33" s="3">
        <f>-INDEX(VAS.value,MATCH('Wholesale tariffs multiplay'!AJ34,VAS.label,0))-INDEX(VAS.value,MATCH('Wholesale tariffs multiplay'!AJ35,VAS.label,0))</f>
        <v>-3.2809917355371905</v>
      </c>
      <c r="AK33" s="3">
        <f>-INDEX(VAS.value,MATCH('Wholesale tariffs multiplay'!AK34,VAS.label,0))-INDEX(VAS.value,MATCH('Wholesale tariffs multiplay'!AK35,VAS.label,0))</f>
        <v>-3.2809917355371905</v>
      </c>
      <c r="AM33" s="3">
        <f>-INDEX(VAS.value,MATCH('Wholesale tariffs multiplay'!AM34,VAS.label,0))-INDEX(VAS.value,MATCH('Wholesale tariffs multiplay'!AM35,VAS.label,0))</f>
        <v>-3.2809917355371905</v>
      </c>
      <c r="AN33" s="3">
        <f>-INDEX(VAS.value,MATCH('Wholesale tariffs multiplay'!AN34,VAS.label,0))-INDEX(VAS.value,MATCH('Wholesale tariffs multiplay'!AN35,VAS.label,0))</f>
        <v>-3.2809917355371905</v>
      </c>
      <c r="AO33" s="3">
        <f>-INDEX(VAS.value,MATCH('Wholesale tariffs multiplay'!AO34,VAS.label,0))-INDEX(VAS.value,MATCH('Wholesale tariffs multiplay'!AO35,VAS.label,0))</f>
        <v>-3.2809917355371905</v>
      </c>
      <c r="AP33" s="3">
        <f>-INDEX(VAS.value,MATCH('Wholesale tariffs multiplay'!AP34,VAS.label,0))-INDEX(VAS.value,MATCH('Wholesale tariffs multiplay'!AP35,VAS.label,0))</f>
        <v>-3.2809917355371905</v>
      </c>
      <c r="AQ33" s="3">
        <f>-INDEX(VAS.value,MATCH('Wholesale tariffs multiplay'!AQ34,VAS.label,0))-INDEX(VAS.value,MATCH('Wholesale tariffs multiplay'!AQ35,VAS.label,0))</f>
        <v>-3.2809917355371905</v>
      </c>
      <c r="AR33" s="3">
        <f>-INDEX(VAS.value,MATCH('Wholesale tariffs multiplay'!AR34,VAS.label,0))-INDEX(VAS.value,MATCH('Wholesale tariffs multiplay'!AR35,VAS.label,0))</f>
        <v>-3.2809917355371905</v>
      </c>
    </row>
    <row r="34" spans="1:44" s="4" customFormat="1" outlineLevel="2" x14ac:dyDescent="0.2">
      <c r="C34" s="33" t="s">
        <v>188</v>
      </c>
      <c r="E34" s="24" t="s">
        <v>55</v>
      </c>
      <c r="G34" s="24" t="s">
        <v>55</v>
      </c>
      <c r="H34" s="24" t="s">
        <v>55</v>
      </c>
      <c r="J34" s="24" t="s">
        <v>65</v>
      </c>
      <c r="K34" s="24" t="s">
        <v>65</v>
      </c>
      <c r="L34" s="24" t="s">
        <v>65</v>
      </c>
      <c r="M34" s="24" t="s">
        <v>65</v>
      </c>
      <c r="N34" s="24" t="s">
        <v>65</v>
      </c>
      <c r="O34" s="24" t="s">
        <v>65</v>
      </c>
      <c r="P34" s="24" t="s">
        <v>65</v>
      </c>
      <c r="Q34" s="24" t="s">
        <v>65</v>
      </c>
      <c r="R34" s="24" t="s">
        <v>65</v>
      </c>
      <c r="S34" s="24" t="s">
        <v>65</v>
      </c>
      <c r="U34" s="24" t="s">
        <v>65</v>
      </c>
      <c r="V34" s="24" t="s">
        <v>65</v>
      </c>
      <c r="W34" s="24" t="s">
        <v>65</v>
      </c>
      <c r="X34" s="24" t="s">
        <v>65</v>
      </c>
      <c r="Y34" s="24" t="s">
        <v>65</v>
      </c>
      <c r="Z34" s="24" t="s">
        <v>65</v>
      </c>
      <c r="AB34" s="24" t="s">
        <v>66</v>
      </c>
      <c r="AC34" s="24" t="s">
        <v>66</v>
      </c>
      <c r="AD34" s="24" t="s">
        <v>66</v>
      </c>
      <c r="AE34" s="24" t="s">
        <v>66</v>
      </c>
      <c r="AF34" s="24" t="s">
        <v>66</v>
      </c>
      <c r="AG34" s="24" t="s">
        <v>66</v>
      </c>
      <c r="AH34" s="24" t="s">
        <v>66</v>
      </c>
      <c r="AI34" s="24" t="s">
        <v>66</v>
      </c>
      <c r="AJ34" s="24" t="s">
        <v>66</v>
      </c>
      <c r="AK34" s="24" t="s">
        <v>66</v>
      </c>
      <c r="AM34" s="24" t="s">
        <v>65</v>
      </c>
      <c r="AN34" s="24" t="s">
        <v>65</v>
      </c>
      <c r="AO34" s="24" t="s">
        <v>65</v>
      </c>
      <c r="AP34" s="24" t="s">
        <v>65</v>
      </c>
      <c r="AQ34" s="24" t="s">
        <v>65</v>
      </c>
      <c r="AR34" s="24" t="s">
        <v>65</v>
      </c>
    </row>
    <row r="35" spans="1:44" s="4" customFormat="1" outlineLevel="2" x14ac:dyDescent="0.2">
      <c r="C35" s="33" t="s">
        <v>188</v>
      </c>
      <c r="E35" s="24" t="s">
        <v>5</v>
      </c>
      <c r="G35" s="24" t="s">
        <v>5</v>
      </c>
      <c r="H35" s="24" t="s">
        <v>5</v>
      </c>
      <c r="J35" s="24" t="s">
        <v>63</v>
      </c>
      <c r="K35" s="24" t="s">
        <v>63</v>
      </c>
      <c r="L35" s="24" t="s">
        <v>63</v>
      </c>
      <c r="M35" s="24" t="s">
        <v>63</v>
      </c>
      <c r="N35" s="24" t="s">
        <v>63</v>
      </c>
      <c r="O35" s="24" t="s">
        <v>63</v>
      </c>
      <c r="P35" s="24" t="s">
        <v>63</v>
      </c>
      <c r="Q35" s="24" t="s">
        <v>63</v>
      </c>
      <c r="R35" s="24" t="s">
        <v>63</v>
      </c>
      <c r="S35" s="24" t="s">
        <v>63</v>
      </c>
      <c r="U35" s="24" t="s">
        <v>63</v>
      </c>
      <c r="V35" s="24" t="s">
        <v>63</v>
      </c>
      <c r="W35" s="24" t="s">
        <v>63</v>
      </c>
      <c r="X35" s="24" t="s">
        <v>63</v>
      </c>
      <c r="Y35" s="24" t="s">
        <v>63</v>
      </c>
      <c r="Z35" s="24" t="s">
        <v>63</v>
      </c>
      <c r="AB35" s="24" t="s">
        <v>64</v>
      </c>
      <c r="AC35" s="24" t="s">
        <v>64</v>
      </c>
      <c r="AD35" s="24" t="s">
        <v>64</v>
      </c>
      <c r="AE35" s="24" t="s">
        <v>64</v>
      </c>
      <c r="AF35" s="24" t="s">
        <v>64</v>
      </c>
      <c r="AG35" s="24" t="s">
        <v>64</v>
      </c>
      <c r="AH35" s="24" t="s">
        <v>64</v>
      </c>
      <c r="AI35" s="24" t="s">
        <v>64</v>
      </c>
      <c r="AJ35" s="24" t="s">
        <v>64</v>
      </c>
      <c r="AK35" s="24" t="s">
        <v>64</v>
      </c>
      <c r="AM35" s="24" t="s">
        <v>63</v>
      </c>
      <c r="AN35" s="24" t="s">
        <v>63</v>
      </c>
      <c r="AO35" s="24" t="s">
        <v>63</v>
      </c>
      <c r="AP35" s="24" t="s">
        <v>63</v>
      </c>
      <c r="AQ35" s="24" t="s">
        <v>63</v>
      </c>
      <c r="AR35" s="24" t="s">
        <v>63</v>
      </c>
    </row>
    <row r="36" spans="1:44" outlineLevel="1" x14ac:dyDescent="0.2">
      <c r="A36" s="4"/>
      <c r="C36" s="4" t="s">
        <v>189</v>
      </c>
      <c r="D36" s="4"/>
      <c r="E36" s="17">
        <f>E29+E31+E33</f>
        <v>34.944214876033058</v>
      </c>
      <c r="G36" s="17">
        <f>G29+G31+G33</f>
        <v>45.667355371900825</v>
      </c>
      <c r="H36" s="17">
        <f>H29+H31+H33</f>
        <v>54.303719008264459</v>
      </c>
      <c r="J36" s="17">
        <f t="shared" ref="J36:S36" si="30">J29+J31+J33</f>
        <v>26.884297520661157</v>
      </c>
      <c r="K36" s="17">
        <f t="shared" si="30"/>
        <v>33.495867768595041</v>
      </c>
      <c r="L36" s="17">
        <f t="shared" si="30"/>
        <v>42.173553719008261</v>
      </c>
      <c r="M36" s="17">
        <f t="shared" si="30"/>
        <v>51.512396694214871</v>
      </c>
      <c r="N36" s="17">
        <f t="shared" si="30"/>
        <v>67.91735537190084</v>
      </c>
      <c r="O36" s="17">
        <f t="shared" si="30"/>
        <v>33.909090909090907</v>
      </c>
      <c r="P36" s="17">
        <f t="shared" si="30"/>
        <v>41.347107438016529</v>
      </c>
      <c r="Q36" s="17">
        <f t="shared" si="30"/>
        <v>48.785123966942145</v>
      </c>
      <c r="R36" s="17">
        <f t="shared" si="30"/>
        <v>58.123966942148755</v>
      </c>
      <c r="S36" s="17">
        <f t="shared" si="30"/>
        <v>74.528925619834723</v>
      </c>
      <c r="U36" s="17">
        <f t="shared" ref="U36:W36" si="31">U29+U31+U33</f>
        <v>26.884297520661157</v>
      </c>
      <c r="V36" s="17">
        <f t="shared" si="31"/>
        <v>31.857438016528924</v>
      </c>
      <c r="W36" s="17">
        <f t="shared" si="31"/>
        <v>48.442148760330575</v>
      </c>
      <c r="X36" s="17">
        <f t="shared" ref="X36:Z36" si="32">X29+X31+X33</f>
        <v>31.429752066115704</v>
      </c>
      <c r="Y36" s="17">
        <f t="shared" si="32"/>
        <v>40.121900826446279</v>
      </c>
      <c r="Z36" s="17">
        <f t="shared" si="32"/>
        <v>56.706611570247922</v>
      </c>
      <c r="AB36" s="17">
        <f t="shared" ref="AB36:AK36" si="33">AB29+AB31+AB33</f>
        <v>26.884297520661157</v>
      </c>
      <c r="AC36" s="17">
        <f t="shared" si="33"/>
        <v>33.495867768595041</v>
      </c>
      <c r="AD36" s="17">
        <f t="shared" si="33"/>
        <v>42.340495867768588</v>
      </c>
      <c r="AE36" s="17">
        <f t="shared" si="33"/>
        <v>51.67768595041322</v>
      </c>
      <c r="AF36" s="17">
        <f t="shared" si="33"/>
        <v>68.206611570247944</v>
      </c>
      <c r="AG36" s="17">
        <f t="shared" si="33"/>
        <v>33.909090909090907</v>
      </c>
      <c r="AH36" s="17">
        <f t="shared" si="33"/>
        <v>41.347107438016529</v>
      </c>
      <c r="AI36" s="17">
        <f t="shared" si="33"/>
        <v>48.952066115702472</v>
      </c>
      <c r="AJ36" s="17">
        <f t="shared" si="33"/>
        <v>58.289256198347104</v>
      </c>
      <c r="AK36" s="17">
        <f t="shared" si="33"/>
        <v>74.818181818181827</v>
      </c>
      <c r="AM36" s="17">
        <f t="shared" ref="AM36:AR36" si="34">AM29+AM31+AM33</f>
        <v>26.884297520661157</v>
      </c>
      <c r="AN36" s="17">
        <f t="shared" si="34"/>
        <v>32.285123966942145</v>
      </c>
      <c r="AO36" s="17">
        <f t="shared" si="34"/>
        <v>48.764462809917354</v>
      </c>
      <c r="AP36" s="17">
        <f t="shared" si="34"/>
        <v>31.429752066115704</v>
      </c>
      <c r="AQ36" s="17">
        <f t="shared" si="34"/>
        <v>40.549586776859499</v>
      </c>
      <c r="AR36" s="17">
        <f t="shared" si="34"/>
        <v>57.028925619834702</v>
      </c>
    </row>
    <row r="38" spans="1:44" x14ac:dyDescent="0.2">
      <c r="C38" s="7" t="s">
        <v>211</v>
      </c>
      <c r="D38" s="7"/>
      <c r="E38" s="7"/>
      <c r="F38" s="7"/>
      <c r="G38" s="7"/>
      <c r="H38" s="7"/>
      <c r="J38" s="7"/>
      <c r="K38" s="7"/>
      <c r="L38" s="7"/>
      <c r="M38" s="7"/>
      <c r="N38" s="7"/>
      <c r="O38" s="7"/>
      <c r="P38" s="7"/>
      <c r="Q38" s="7"/>
      <c r="R38" s="7"/>
      <c r="S38" s="7"/>
      <c r="U38" s="7"/>
      <c r="V38" s="7"/>
      <c r="W38" s="7"/>
      <c r="X38" s="7"/>
      <c r="Y38" s="7"/>
      <c r="Z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M38" s="7"/>
      <c r="AN38" s="7"/>
      <c r="AO38" s="7"/>
      <c r="AP38" s="7"/>
      <c r="AQ38" s="7"/>
      <c r="AR38" s="7"/>
    </row>
    <row r="39" spans="1:44" s="4" customFormat="1" x14ac:dyDescent="0.2"/>
    <row r="40" spans="1:44" outlineLevel="1" x14ac:dyDescent="0.2">
      <c r="C40" s="12" t="s">
        <v>209</v>
      </c>
    </row>
    <row r="41" spans="1:44" hidden="1" outlineLevel="2" x14ac:dyDescent="0.2">
      <c r="A41" s="4"/>
      <c r="C41" s="25" t="s">
        <v>190</v>
      </c>
      <c r="E41" s="3">
        <f>INDEX(VAS.value,MATCH('Wholesale tariffs multiplay'!E8,VAS.label,0))</f>
        <v>9.9173553719008272</v>
      </c>
      <c r="G41" s="3">
        <f>INDEX(VAS.value,MATCH('Wholesale tariffs multiplay'!G8,VAS.label,0))</f>
        <v>9.9173553719008272</v>
      </c>
      <c r="H41" s="3">
        <f>INDEX(VAS.value,MATCH('Wholesale tariffs multiplay'!H8,VAS.label,0))</f>
        <v>9.9173553719008272</v>
      </c>
      <c r="J41" s="3">
        <f>INDEX(VAS.value,MATCH('Wholesale tariffs multiplay'!J8,VAS.label,0))</f>
        <v>11.595041322314049</v>
      </c>
      <c r="K41" s="3">
        <f>INDEX(VAS.value,MATCH('Wholesale tariffs multiplay'!K8,VAS.label,0))</f>
        <v>11.595041322314049</v>
      </c>
      <c r="L41" s="3">
        <f>INDEX(VAS.value,MATCH('Wholesale tariffs multiplay'!L8,VAS.label,0))</f>
        <v>11.595041322314049</v>
      </c>
      <c r="M41" s="3">
        <f>INDEX(VAS.value,MATCH('Wholesale tariffs multiplay'!M8,VAS.label,0))</f>
        <v>11.595041322314049</v>
      </c>
      <c r="N41" s="3">
        <f>INDEX(VAS.value,MATCH('Wholesale tariffs multiplay'!N8,VAS.label,0))</f>
        <v>11.595041322314049</v>
      </c>
      <c r="O41" s="3">
        <f>INDEX(VAS.value,MATCH('Wholesale tariffs multiplay'!O8,VAS.label,0))</f>
        <v>11.595041322314049</v>
      </c>
      <c r="P41" s="3">
        <f>INDEX(VAS.value,MATCH('Wholesale tariffs multiplay'!P8,VAS.label,0))</f>
        <v>11.595041322314049</v>
      </c>
      <c r="Q41" s="3">
        <f>INDEX(VAS.value,MATCH('Wholesale tariffs multiplay'!Q8,VAS.label,0))</f>
        <v>11.595041322314049</v>
      </c>
      <c r="R41" s="3">
        <f>INDEX(VAS.value,MATCH('Wholesale tariffs multiplay'!R8,VAS.label,0))</f>
        <v>11.595041322314049</v>
      </c>
      <c r="S41" s="3">
        <f>INDEX(VAS.value,MATCH('Wholesale tariffs multiplay'!S8,VAS.label,0))</f>
        <v>11.595041322314049</v>
      </c>
      <c r="U41" s="3">
        <f>INDEX(VAS.value,MATCH('Wholesale tariffs multiplay'!U8,VAS.label,0))</f>
        <v>11.595041322314049</v>
      </c>
      <c r="V41" s="3">
        <f>INDEX(VAS.value,MATCH('Wholesale tariffs multiplay'!V8,VAS.label,0))</f>
        <v>11.595041322314049</v>
      </c>
      <c r="W41" s="3">
        <f>INDEX(VAS.value,MATCH('Wholesale tariffs multiplay'!W8,VAS.label,0))</f>
        <v>11.595041322314049</v>
      </c>
      <c r="X41" s="3">
        <f>INDEX(VAS.value,MATCH('Wholesale tariffs multiplay'!X8,VAS.label,0))</f>
        <v>11.595041322314049</v>
      </c>
      <c r="Y41" s="3">
        <f>INDEX(VAS.value,MATCH('Wholesale tariffs multiplay'!Y8,VAS.label,0))</f>
        <v>11.595041322314049</v>
      </c>
      <c r="Z41" s="3">
        <f>INDEX(VAS.value,MATCH('Wholesale tariffs multiplay'!Z8,VAS.label,0))</f>
        <v>11.595041322314049</v>
      </c>
      <c r="AB41" s="3">
        <f>INDEX(VAS.value,MATCH('Wholesale tariffs multiplay'!AB8,VAS.label,0))</f>
        <v>11.595041322314049</v>
      </c>
      <c r="AC41" s="3">
        <f>INDEX(VAS.value,MATCH('Wholesale tariffs multiplay'!AC8,VAS.label,0))</f>
        <v>11.595041322314049</v>
      </c>
      <c r="AD41" s="3">
        <f>INDEX(VAS.value,MATCH('Wholesale tariffs multiplay'!AD8,VAS.label,0))</f>
        <v>11.595041322314049</v>
      </c>
      <c r="AE41" s="3">
        <f>INDEX(VAS.value,MATCH('Wholesale tariffs multiplay'!AE8,VAS.label,0))</f>
        <v>11.595041322314049</v>
      </c>
      <c r="AF41" s="3">
        <f>INDEX(VAS.value,MATCH('Wholesale tariffs multiplay'!AF8,VAS.label,0))</f>
        <v>11.595041322314049</v>
      </c>
      <c r="AG41" s="3">
        <f>INDEX(VAS.value,MATCH('Wholesale tariffs multiplay'!AG8,VAS.label,0))</f>
        <v>11.595041322314049</v>
      </c>
      <c r="AH41" s="3">
        <f>INDEX(VAS.value,MATCH('Wholesale tariffs multiplay'!AH8,VAS.label,0))</f>
        <v>11.595041322314049</v>
      </c>
      <c r="AI41" s="3">
        <f>INDEX(VAS.value,MATCH('Wholesale tariffs multiplay'!AI8,VAS.label,0))</f>
        <v>11.595041322314049</v>
      </c>
      <c r="AJ41" s="3">
        <f>INDEX(VAS.value,MATCH('Wholesale tariffs multiplay'!AJ8,VAS.label,0))</f>
        <v>11.595041322314049</v>
      </c>
      <c r="AK41" s="3">
        <f>INDEX(VAS.value,MATCH('Wholesale tariffs multiplay'!AK8,VAS.label,0))</f>
        <v>11.595041322314049</v>
      </c>
      <c r="AM41" s="3">
        <f>INDEX(VAS.value,MATCH('Wholesale tariffs multiplay'!AM8,VAS.label,0))</f>
        <v>11.595041322314049</v>
      </c>
      <c r="AN41" s="3">
        <f>INDEX(VAS.value,MATCH('Wholesale tariffs multiplay'!AN8,VAS.label,0))</f>
        <v>11.595041322314049</v>
      </c>
      <c r="AO41" s="3">
        <f>INDEX(VAS.value,MATCH('Wholesale tariffs multiplay'!AO8,VAS.label,0))</f>
        <v>11.595041322314049</v>
      </c>
      <c r="AP41" s="3">
        <f>INDEX(VAS.value,MATCH('Wholesale tariffs multiplay'!AP8,VAS.label,0))</f>
        <v>11.595041322314049</v>
      </c>
      <c r="AQ41" s="3">
        <f>INDEX(VAS.value,MATCH('Wholesale tariffs multiplay'!AQ8,VAS.label,0))</f>
        <v>11.595041322314049</v>
      </c>
      <c r="AR41" s="3">
        <f>INDEX(VAS.value,MATCH('Wholesale tariffs multiplay'!AR8,VAS.label,0))</f>
        <v>11.595041322314049</v>
      </c>
    </row>
    <row r="42" spans="1:44" hidden="1" outlineLevel="2" x14ac:dyDescent="0.2">
      <c r="C42" s="25" t="s">
        <v>20</v>
      </c>
      <c r="E42" s="3">
        <f>INDEX(VAS.value,MATCH('Wholesale tariffs multiplay'!E9,VAS.label,0))</f>
        <v>22.305785123966942</v>
      </c>
      <c r="G42" s="3">
        <f>INDEX(VAS.value,MATCH('Wholesale tariffs multiplay'!G9,VAS.label,0))</f>
        <v>40.81818181818182</v>
      </c>
      <c r="H42" s="3">
        <f>INDEX(VAS.value,MATCH('Wholesale tariffs multiplay'!H9,VAS.label,0))</f>
        <v>58.504132231404967</v>
      </c>
      <c r="J42" s="3">
        <f>INDEX(VAS.value,MATCH('Wholesale tariffs multiplay'!J9,VAS.label,0))</f>
        <v>20.619834710743802</v>
      </c>
      <c r="K42" s="3">
        <f>INDEX(VAS.value,MATCH('Wholesale tariffs multiplay'!K9,VAS.label,0))</f>
        <v>30.537190082644631</v>
      </c>
      <c r="L42" s="3">
        <f>INDEX(VAS.value,MATCH('Wholesale tariffs multiplay'!L9,VAS.label,0))</f>
        <v>37.97520661157025</v>
      </c>
      <c r="M42" s="3">
        <f>INDEX(VAS.value,MATCH('Wholesale tariffs multiplay'!M9,VAS.label,0))</f>
        <v>48.719008264462815</v>
      </c>
      <c r="N42" s="3">
        <f>INDEX(VAS.value,MATCH('Wholesale tariffs multiplay'!N9,VAS.label,0))</f>
        <v>65.247933884297524</v>
      </c>
      <c r="O42" s="3">
        <f>INDEX(VAS.value,MATCH('Wholesale tariffs multiplay'!O9,VAS.label,0))</f>
        <v>20.619834710743802</v>
      </c>
      <c r="P42" s="3">
        <f>INDEX(VAS.value,MATCH('Wholesale tariffs multiplay'!P9,VAS.label,0))</f>
        <v>30.537190082644631</v>
      </c>
      <c r="Q42" s="3">
        <f>INDEX(VAS.value,MATCH('Wholesale tariffs multiplay'!Q9,VAS.label,0))</f>
        <v>37.97520661157025</v>
      </c>
      <c r="R42" s="3">
        <f>INDEX(VAS.value,MATCH('Wholesale tariffs multiplay'!R9,VAS.label,0))</f>
        <v>48.719008264462815</v>
      </c>
      <c r="S42" s="3">
        <f>INDEX(VAS.value,MATCH('Wholesale tariffs multiplay'!S9,VAS.label,0))</f>
        <v>65.247933884297524</v>
      </c>
      <c r="U42" s="3">
        <f>INDEX(VAS.value,MATCH('Wholesale tariffs multiplay'!U9,VAS.label,0))</f>
        <v>20.619834710743802</v>
      </c>
      <c r="V42" s="3">
        <f>INDEX(VAS.value,MATCH('Wholesale tariffs multiplay'!V9,VAS.label,0))</f>
        <v>37.97520661157025</v>
      </c>
      <c r="W42" s="3">
        <f>INDEX(VAS.value,MATCH('Wholesale tariffs multiplay'!W9,VAS.label,0))</f>
        <v>65.247933884297524</v>
      </c>
      <c r="X42" s="3">
        <f>INDEX(VAS.value,MATCH('Wholesale tariffs multiplay'!X9,VAS.label,0))</f>
        <v>20.619834710743802</v>
      </c>
      <c r="Y42" s="3">
        <f>INDEX(VAS.value,MATCH('Wholesale tariffs multiplay'!Y9,VAS.label,0))</f>
        <v>37.97520661157025</v>
      </c>
      <c r="Z42" s="3">
        <f>INDEX(VAS.value,MATCH('Wholesale tariffs multiplay'!Z9,VAS.label,0))</f>
        <v>65.247933884297524</v>
      </c>
      <c r="AB42" s="3">
        <f>INDEX(VAS.value,MATCH('Wholesale tariffs multiplay'!AB9,VAS.label,0))</f>
        <v>20.619834710743802</v>
      </c>
      <c r="AC42" s="3">
        <f>INDEX(VAS.value,MATCH('Wholesale tariffs multiplay'!AC9,VAS.label,0))</f>
        <v>30.537190082644631</v>
      </c>
      <c r="AD42" s="3">
        <f>INDEX(VAS.value,MATCH('Wholesale tariffs multiplay'!AD9,VAS.label,0))</f>
        <v>37.97520661157025</v>
      </c>
      <c r="AE42" s="3">
        <f>INDEX(VAS.value,MATCH('Wholesale tariffs multiplay'!AE9,VAS.label,0))</f>
        <v>48.719008264462815</v>
      </c>
      <c r="AF42" s="3">
        <f>INDEX(VAS.value,MATCH('Wholesale tariffs multiplay'!AF9,VAS.label,0))</f>
        <v>65.247933884297524</v>
      </c>
      <c r="AG42" s="3">
        <f>INDEX(VAS.value,MATCH('Wholesale tariffs multiplay'!AG9,VAS.label,0))</f>
        <v>20.619834710743802</v>
      </c>
      <c r="AH42" s="3">
        <f>INDEX(VAS.value,MATCH('Wholesale tariffs multiplay'!AH9,VAS.label,0))</f>
        <v>30.537190082644631</v>
      </c>
      <c r="AI42" s="3">
        <f>INDEX(VAS.value,MATCH('Wholesale tariffs multiplay'!AI9,VAS.label,0))</f>
        <v>37.97520661157025</v>
      </c>
      <c r="AJ42" s="3">
        <f>INDEX(VAS.value,MATCH('Wholesale tariffs multiplay'!AJ9,VAS.label,0))</f>
        <v>48.719008264462815</v>
      </c>
      <c r="AK42" s="3">
        <f>INDEX(VAS.value,MATCH('Wholesale tariffs multiplay'!AK9,VAS.label,0))</f>
        <v>65.247933884297524</v>
      </c>
      <c r="AM42" s="3">
        <f>INDEX(VAS.value,MATCH('Wholesale tariffs multiplay'!AM9,VAS.label,0))</f>
        <v>20.619834710743802</v>
      </c>
      <c r="AN42" s="3">
        <f>INDEX(VAS.value,MATCH('Wholesale tariffs multiplay'!AN9,VAS.label,0))</f>
        <v>37.97520661157025</v>
      </c>
      <c r="AO42" s="3">
        <f>INDEX(VAS.value,MATCH('Wholesale tariffs multiplay'!AO9,VAS.label,0))</f>
        <v>65.247933884297524</v>
      </c>
      <c r="AP42" s="3">
        <f>INDEX(VAS.value,MATCH('Wholesale tariffs multiplay'!AP9,VAS.label,0))</f>
        <v>20.619834710743802</v>
      </c>
      <c r="AQ42" s="3">
        <f>INDEX(VAS.value,MATCH('Wholesale tariffs multiplay'!AQ9,VAS.label,0))</f>
        <v>37.97520661157025</v>
      </c>
      <c r="AR42" s="3">
        <f>INDEX(VAS.value,MATCH('Wholesale tariffs multiplay'!AR9,VAS.label,0))</f>
        <v>65.247933884297524</v>
      </c>
    </row>
    <row r="43" spans="1:44" hidden="1" outlineLevel="2" x14ac:dyDescent="0.2">
      <c r="C43" s="25" t="s">
        <v>171</v>
      </c>
      <c r="E43" s="3">
        <f>INDEX(VAS.value,MATCH('Wholesale tariffs multiplay'!E10,VAS.label,0))</f>
        <v>3.4028925619834709</v>
      </c>
      <c r="G43" s="3">
        <f>INDEX(VAS.value,MATCH('Wholesale tariffs multiplay'!G10,VAS.label,0))</f>
        <v>3.4028925619834709</v>
      </c>
      <c r="H43" s="3">
        <f>INDEX(VAS.value,MATCH('Wholesale tariffs multiplay'!H10,VAS.label,0))</f>
        <v>3.4028925619834709</v>
      </c>
      <c r="J43" s="3">
        <f>INDEX(VAS.value,MATCH('Wholesale tariffs multiplay'!J10,VAS.label,0))</f>
        <v>0</v>
      </c>
      <c r="K43" s="3">
        <f>INDEX(VAS.value,MATCH('Wholesale tariffs multiplay'!K10,VAS.label,0))</f>
        <v>0</v>
      </c>
      <c r="L43" s="3">
        <f>INDEX(VAS.value,MATCH('Wholesale tariffs multiplay'!L10,VAS.label,0))</f>
        <v>2.0454545454545454</v>
      </c>
      <c r="M43" s="3">
        <f>INDEX(VAS.value,MATCH('Wholesale tariffs multiplay'!M10,VAS.label,0))</f>
        <v>1.2272727272727273</v>
      </c>
      <c r="N43" s="3">
        <f>INDEX(VAS.value,MATCH('Wholesale tariffs multiplay'!N10,VAS.label,0))</f>
        <v>0.61363636363636365</v>
      </c>
      <c r="O43" s="3">
        <f>INDEX(VAS.value,MATCH('Wholesale tariffs multiplay'!O10,VAS.label,0))</f>
        <v>0</v>
      </c>
      <c r="P43" s="3">
        <f>INDEX(VAS.value,MATCH('Wholesale tariffs multiplay'!P10,VAS.label,0))</f>
        <v>0</v>
      </c>
      <c r="Q43" s="3">
        <f>INDEX(VAS.value,MATCH('Wholesale tariffs multiplay'!Q10,VAS.label,0))</f>
        <v>2.0454545454545454</v>
      </c>
      <c r="R43" s="3">
        <f>INDEX(VAS.value,MATCH('Wholesale tariffs multiplay'!R10,VAS.label,0))</f>
        <v>1.2272727272727273</v>
      </c>
      <c r="S43" s="3">
        <f>INDEX(VAS.value,MATCH('Wholesale tariffs multiplay'!S10,VAS.label,0))</f>
        <v>0.61363636363636365</v>
      </c>
      <c r="U43" s="3">
        <f>INDEX(VAS.value,MATCH('Wholesale tariffs multiplay'!U10,VAS.label,0))</f>
        <v>0</v>
      </c>
      <c r="V43" s="3">
        <f>INDEX(VAS.value,MATCH('Wholesale tariffs multiplay'!V10,VAS.label,0))</f>
        <v>0.61363636363636365</v>
      </c>
      <c r="W43" s="3">
        <f>INDEX(VAS.value,MATCH('Wholesale tariffs multiplay'!W10,VAS.label,0))</f>
        <v>1.2272727272727273</v>
      </c>
      <c r="X43" s="3">
        <f>INDEX(VAS.value,MATCH('Wholesale tariffs multiplay'!X10,VAS.label,0))</f>
        <v>0</v>
      </c>
      <c r="Y43" s="3">
        <f>INDEX(VAS.value,MATCH('Wholesale tariffs multiplay'!Y10,VAS.label,0))</f>
        <v>0.61363636363636365</v>
      </c>
      <c r="Z43" s="3">
        <f>INDEX(VAS.value,MATCH('Wholesale tariffs multiplay'!Z10,VAS.label,0))</f>
        <v>1.2272727272727273</v>
      </c>
      <c r="AB43" s="3">
        <f>INDEX(VAS.value,MATCH('Wholesale tariffs multiplay'!AB10,VAS.label,0))</f>
        <v>0</v>
      </c>
      <c r="AC43" s="3">
        <f>INDEX(VAS.value,MATCH('Wholesale tariffs multiplay'!AC10,VAS.label,0))</f>
        <v>0</v>
      </c>
      <c r="AD43" s="3">
        <f>INDEX(VAS.value,MATCH('Wholesale tariffs multiplay'!AD10,VAS.label,0))</f>
        <v>2.8636363636363638</v>
      </c>
      <c r="AE43" s="3">
        <f>INDEX(VAS.value,MATCH('Wholesale tariffs multiplay'!AE10,VAS.label,0))</f>
        <v>2.0454545454545454</v>
      </c>
      <c r="AF43" s="3">
        <f>INDEX(VAS.value,MATCH('Wholesale tariffs multiplay'!AF10,VAS.label,0))</f>
        <v>2.0454545454545454</v>
      </c>
      <c r="AG43" s="3">
        <f>INDEX(VAS.value,MATCH('Wholesale tariffs multiplay'!AG10,VAS.label,0))</f>
        <v>0</v>
      </c>
      <c r="AH43" s="3">
        <f>INDEX(VAS.value,MATCH('Wholesale tariffs multiplay'!AH10,VAS.label,0))</f>
        <v>0</v>
      </c>
      <c r="AI43" s="3">
        <f>INDEX(VAS.value,MATCH('Wholesale tariffs multiplay'!AI10,VAS.label,0))</f>
        <v>2.8636363636363638</v>
      </c>
      <c r="AJ43" s="3">
        <f>INDEX(VAS.value,MATCH('Wholesale tariffs multiplay'!AJ10,VAS.label,0))</f>
        <v>2.0454545454545454</v>
      </c>
      <c r="AK43" s="3">
        <f>INDEX(VAS.value,MATCH('Wholesale tariffs multiplay'!AK10,VAS.label,0))</f>
        <v>2.0454545454545454</v>
      </c>
      <c r="AM43" s="3">
        <f>INDEX(VAS.value,MATCH('Wholesale tariffs multiplay'!AM10,VAS.label,0))</f>
        <v>0</v>
      </c>
      <c r="AN43" s="3">
        <f>INDEX(VAS.value,MATCH('Wholesale tariffs multiplay'!AN10,VAS.label,0))</f>
        <v>1.2272727272727273</v>
      </c>
      <c r="AO43" s="3">
        <f>INDEX(VAS.value,MATCH('Wholesale tariffs multiplay'!AO10,VAS.label,0))</f>
        <v>2.0454545454545454</v>
      </c>
      <c r="AP43" s="3">
        <f>INDEX(VAS.value,MATCH('Wholesale tariffs multiplay'!AP10,VAS.label,0))</f>
        <v>0</v>
      </c>
      <c r="AQ43" s="3">
        <f>INDEX(VAS.value,MATCH('Wholesale tariffs multiplay'!AQ10,VAS.label,0))</f>
        <v>1.2272727272727273</v>
      </c>
      <c r="AR43" s="3">
        <f>INDEX(VAS.value,MATCH('Wholesale tariffs multiplay'!AR10,VAS.label,0))</f>
        <v>2.0454545454545454</v>
      </c>
    </row>
    <row r="44" spans="1:44" hidden="1" outlineLevel="2" x14ac:dyDescent="0.2">
      <c r="C44" s="25" t="s">
        <v>172</v>
      </c>
      <c r="E44" s="3">
        <f>INDEX(VAS.value,MATCH('Wholesale tariffs multiplay'!E11,VAS.label,0))</f>
        <v>0</v>
      </c>
      <c r="G44" s="3">
        <f>INDEX(VAS.value,MATCH('Wholesale tariffs multiplay'!G11,VAS.label,0))</f>
        <v>0</v>
      </c>
      <c r="H44" s="3">
        <f>INDEX(VAS.value,MATCH('Wholesale tariffs multiplay'!H11,VAS.label,0))</f>
        <v>0</v>
      </c>
      <c r="J44" s="3">
        <f>INDEX(VAS.value,MATCH('Wholesale tariffs multiplay'!J11,VAS.label,0))</f>
        <v>0</v>
      </c>
      <c r="K44" s="3">
        <f>INDEX(VAS.value,MATCH('Wholesale tariffs multiplay'!K11,VAS.label,0))</f>
        <v>0</v>
      </c>
      <c r="L44" s="3">
        <f>INDEX(VAS.value,MATCH('Wholesale tariffs multiplay'!L11,VAS.label,0))</f>
        <v>0</v>
      </c>
      <c r="M44" s="3">
        <f>INDEX(VAS.value,MATCH('Wholesale tariffs multiplay'!M11,VAS.label,0))</f>
        <v>0</v>
      </c>
      <c r="N44" s="3">
        <f>INDEX(VAS.value,MATCH('Wholesale tariffs multiplay'!N11,VAS.label,0))</f>
        <v>0</v>
      </c>
      <c r="O44" s="3">
        <f>INDEX(VAS.value,MATCH('Wholesale tariffs multiplay'!O11,VAS.label,0))</f>
        <v>0</v>
      </c>
      <c r="P44" s="3">
        <f>INDEX(VAS.value,MATCH('Wholesale tariffs multiplay'!P11,VAS.label,0))</f>
        <v>0</v>
      </c>
      <c r="Q44" s="3">
        <f>INDEX(VAS.value,MATCH('Wholesale tariffs multiplay'!Q11,VAS.label,0))</f>
        <v>0</v>
      </c>
      <c r="R44" s="3">
        <f>INDEX(VAS.value,MATCH('Wholesale tariffs multiplay'!R11,VAS.label,0))</f>
        <v>0</v>
      </c>
      <c r="S44" s="3">
        <f>INDEX(VAS.value,MATCH('Wholesale tariffs multiplay'!S11,VAS.label,0))</f>
        <v>0</v>
      </c>
      <c r="U44" s="3">
        <f>INDEX(VAS.value,MATCH('Wholesale tariffs multiplay'!U11,VAS.label,0))</f>
        <v>0</v>
      </c>
      <c r="V44" s="3">
        <f>INDEX(VAS.value,MATCH('Wholesale tariffs multiplay'!V11,VAS.label,0))</f>
        <v>0</v>
      </c>
      <c r="W44" s="3">
        <f>INDEX(VAS.value,MATCH('Wholesale tariffs multiplay'!W11,VAS.label,0))</f>
        <v>8.2561983471074392</v>
      </c>
      <c r="X44" s="3">
        <f>INDEX(VAS.value,MATCH('Wholesale tariffs multiplay'!X11,VAS.label,0))</f>
        <v>0</v>
      </c>
      <c r="Y44" s="3">
        <f>INDEX(VAS.value,MATCH('Wholesale tariffs multiplay'!Y11,VAS.label,0))</f>
        <v>0</v>
      </c>
      <c r="Z44" s="3">
        <f>INDEX(VAS.value,MATCH('Wholesale tariffs multiplay'!Z11,VAS.label,0))</f>
        <v>8.2561983471074392</v>
      </c>
      <c r="AB44" s="3">
        <f>INDEX(VAS.value,MATCH('Wholesale tariffs multiplay'!AB11,VAS.label,0))</f>
        <v>0</v>
      </c>
      <c r="AC44" s="3">
        <f>INDEX(VAS.value,MATCH('Wholesale tariffs multiplay'!AC11,VAS.label,0))</f>
        <v>0</v>
      </c>
      <c r="AD44" s="3">
        <f>INDEX(VAS.value,MATCH('Wholesale tariffs multiplay'!AD11,VAS.label,0))</f>
        <v>0</v>
      </c>
      <c r="AE44" s="3">
        <f>INDEX(VAS.value,MATCH('Wholesale tariffs multiplay'!AE11,VAS.label,0))</f>
        <v>0</v>
      </c>
      <c r="AF44" s="3">
        <f>INDEX(VAS.value,MATCH('Wholesale tariffs multiplay'!AF11,VAS.label,0))</f>
        <v>0</v>
      </c>
      <c r="AG44" s="3">
        <f>INDEX(VAS.value,MATCH('Wholesale tariffs multiplay'!AG11,VAS.label,0))</f>
        <v>0</v>
      </c>
      <c r="AH44" s="3">
        <f>INDEX(VAS.value,MATCH('Wholesale tariffs multiplay'!AH11,VAS.label,0))</f>
        <v>0</v>
      </c>
      <c r="AI44" s="3">
        <f>INDEX(VAS.value,MATCH('Wholesale tariffs multiplay'!AI11,VAS.label,0))</f>
        <v>0</v>
      </c>
      <c r="AJ44" s="3">
        <f>INDEX(VAS.value,MATCH('Wholesale tariffs multiplay'!AJ11,VAS.label,0))</f>
        <v>0</v>
      </c>
      <c r="AK44" s="3">
        <f>INDEX(VAS.value,MATCH('Wholesale tariffs multiplay'!AK11,VAS.label,0))</f>
        <v>0</v>
      </c>
      <c r="AM44" s="3">
        <f>INDEX(VAS.value,MATCH('Wholesale tariffs multiplay'!AM11,VAS.label,0))</f>
        <v>0</v>
      </c>
      <c r="AN44" s="3">
        <f>INDEX(VAS.value,MATCH('Wholesale tariffs multiplay'!AN11,VAS.label,0))</f>
        <v>0</v>
      </c>
      <c r="AO44" s="3">
        <f>INDEX(VAS.value,MATCH('Wholesale tariffs multiplay'!AO11,VAS.label,0))</f>
        <v>8.2561983471074392</v>
      </c>
      <c r="AP44" s="3">
        <f>INDEX(VAS.value,MATCH('Wholesale tariffs multiplay'!AP11,VAS.label,0))</f>
        <v>0</v>
      </c>
      <c r="AQ44" s="3">
        <f>INDEX(VAS.value,MATCH('Wholesale tariffs multiplay'!AQ11,VAS.label,0))</f>
        <v>0</v>
      </c>
      <c r="AR44" s="3">
        <f>INDEX(VAS.value,MATCH('Wholesale tariffs multiplay'!AR11,VAS.label,0))</f>
        <v>8.2561983471074392</v>
      </c>
    </row>
    <row r="45" spans="1:44" hidden="1" outlineLevel="2" x14ac:dyDescent="0.2">
      <c r="C45" s="25" t="s">
        <v>173</v>
      </c>
      <c r="E45" s="3">
        <f>INDEX(VAS.value,MATCH('Wholesale tariffs multiplay'!E12,VAS.label,0))</f>
        <v>3.9256198347107438</v>
      </c>
      <c r="G45" s="3">
        <f>INDEX(VAS.value,MATCH('Wholesale tariffs multiplay'!G12,VAS.label,0))</f>
        <v>3.9256198347107438</v>
      </c>
      <c r="H45" s="3">
        <f>INDEX(VAS.value,MATCH('Wholesale tariffs multiplay'!H12,VAS.label,0))</f>
        <v>3.9256198347107438</v>
      </c>
      <c r="J45" s="3">
        <f>INDEX(VAS.value,MATCH('Wholesale tariffs multiplay'!J12,VAS.label,0))</f>
        <v>3.3057851239669422</v>
      </c>
      <c r="K45" s="3">
        <f>INDEX(VAS.value,MATCH('Wholesale tariffs multiplay'!K12,VAS.label,0))</f>
        <v>3.3057851239669422</v>
      </c>
      <c r="L45" s="3">
        <f>INDEX(VAS.value,MATCH('Wholesale tariffs multiplay'!L12,VAS.label,0))</f>
        <v>3.3057851239669422</v>
      </c>
      <c r="M45" s="3">
        <f>INDEX(VAS.value,MATCH('Wholesale tariffs multiplay'!M12,VAS.label,0))</f>
        <v>3.3057851239669422</v>
      </c>
      <c r="N45" s="3">
        <f>INDEX(VAS.value,MATCH('Wholesale tariffs multiplay'!N12,VAS.label,0))</f>
        <v>3.3057851239669422</v>
      </c>
      <c r="O45" s="3">
        <f>INDEX(VAS.value,MATCH('Wholesale tariffs multiplay'!O12,VAS.label,0))</f>
        <v>3.3057851239669422</v>
      </c>
      <c r="P45" s="3">
        <f>INDEX(VAS.value,MATCH('Wholesale tariffs multiplay'!P12,VAS.label,0))</f>
        <v>3.3057851239669422</v>
      </c>
      <c r="Q45" s="3">
        <f>INDEX(VAS.value,MATCH('Wholesale tariffs multiplay'!Q12,VAS.label,0))</f>
        <v>3.3057851239669422</v>
      </c>
      <c r="R45" s="3">
        <f>INDEX(VAS.value,MATCH('Wholesale tariffs multiplay'!R12,VAS.label,0))</f>
        <v>3.3057851239669422</v>
      </c>
      <c r="S45" s="3">
        <f>INDEX(VAS.value,MATCH('Wholesale tariffs multiplay'!S12,VAS.label,0))</f>
        <v>3.3057851239669422</v>
      </c>
      <c r="U45" s="3">
        <f>INDEX(VAS.value,MATCH('Wholesale tariffs multiplay'!U12,VAS.label,0))</f>
        <v>3.3057851239669422</v>
      </c>
      <c r="V45" s="3">
        <f>INDEX(VAS.value,MATCH('Wholesale tariffs multiplay'!V12,VAS.label,0))</f>
        <v>3.3057851239669422</v>
      </c>
      <c r="W45" s="3">
        <f>INDEX(VAS.value,MATCH('Wholesale tariffs multiplay'!W12,VAS.label,0))</f>
        <v>3.3057851239669422</v>
      </c>
      <c r="X45" s="3">
        <f>INDEX(VAS.value,MATCH('Wholesale tariffs multiplay'!X12,VAS.label,0))</f>
        <v>3.3057851239669422</v>
      </c>
      <c r="Y45" s="3">
        <f>INDEX(VAS.value,MATCH('Wholesale tariffs multiplay'!Y12,VAS.label,0))</f>
        <v>3.3057851239669422</v>
      </c>
      <c r="Z45" s="3">
        <f>INDEX(VAS.value,MATCH('Wholesale tariffs multiplay'!Z12,VAS.label,0))</f>
        <v>3.3057851239669422</v>
      </c>
      <c r="AB45" s="3">
        <f>INDEX(VAS.value,MATCH('Wholesale tariffs multiplay'!AB12,VAS.label,0))</f>
        <v>3.3057851239669422</v>
      </c>
      <c r="AC45" s="3">
        <f>INDEX(VAS.value,MATCH('Wholesale tariffs multiplay'!AC12,VAS.label,0))</f>
        <v>3.3057851239669422</v>
      </c>
      <c r="AD45" s="3">
        <f>INDEX(VAS.value,MATCH('Wholesale tariffs multiplay'!AD12,VAS.label,0))</f>
        <v>3.3057851239669422</v>
      </c>
      <c r="AE45" s="3">
        <f>INDEX(VAS.value,MATCH('Wholesale tariffs multiplay'!AE12,VAS.label,0))</f>
        <v>3.3057851239669422</v>
      </c>
      <c r="AF45" s="3">
        <f>INDEX(VAS.value,MATCH('Wholesale tariffs multiplay'!AF12,VAS.label,0))</f>
        <v>3.3057851239669422</v>
      </c>
      <c r="AG45" s="3">
        <f>INDEX(VAS.value,MATCH('Wholesale tariffs multiplay'!AG12,VAS.label,0))</f>
        <v>3.3057851239669422</v>
      </c>
      <c r="AH45" s="3">
        <f>INDEX(VAS.value,MATCH('Wholesale tariffs multiplay'!AH12,VAS.label,0))</f>
        <v>3.3057851239669422</v>
      </c>
      <c r="AI45" s="3">
        <f>INDEX(VAS.value,MATCH('Wholesale tariffs multiplay'!AI12,VAS.label,0))</f>
        <v>3.3057851239669422</v>
      </c>
      <c r="AJ45" s="3">
        <f>INDEX(VAS.value,MATCH('Wholesale tariffs multiplay'!AJ12,VAS.label,0))</f>
        <v>3.3057851239669422</v>
      </c>
      <c r="AK45" s="3">
        <f>INDEX(VAS.value,MATCH('Wholesale tariffs multiplay'!AK12,VAS.label,0))</f>
        <v>3.3057851239669422</v>
      </c>
      <c r="AM45" s="3">
        <f>INDEX(VAS.value,MATCH('Wholesale tariffs multiplay'!AM12,VAS.label,0))</f>
        <v>3.3057851239669422</v>
      </c>
      <c r="AN45" s="3">
        <f>INDEX(VAS.value,MATCH('Wholesale tariffs multiplay'!AN12,VAS.label,0))</f>
        <v>3.3057851239669422</v>
      </c>
      <c r="AO45" s="3">
        <f>INDEX(VAS.value,MATCH('Wholesale tariffs multiplay'!AO12,VAS.label,0))</f>
        <v>3.3057851239669422</v>
      </c>
      <c r="AP45" s="3">
        <f>INDEX(VAS.value,MATCH('Wholesale tariffs multiplay'!AP12,VAS.label,0))</f>
        <v>3.3057851239669422</v>
      </c>
      <c r="AQ45" s="3">
        <f>INDEX(VAS.value,MATCH('Wholesale tariffs multiplay'!AQ12,VAS.label,0))</f>
        <v>3.3057851239669422</v>
      </c>
      <c r="AR45" s="3">
        <f>INDEX(VAS.value,MATCH('Wholesale tariffs multiplay'!AR12,VAS.label,0))</f>
        <v>3.3057851239669422</v>
      </c>
    </row>
    <row r="46" spans="1:44" hidden="1" outlineLevel="2" x14ac:dyDescent="0.2">
      <c r="C46" s="25" t="s">
        <v>166</v>
      </c>
      <c r="E46" s="3">
        <f>INDEX(VAS.value,MATCH('Wholesale tariffs multiplay'!E13,VAS.label,0))</f>
        <v>0</v>
      </c>
      <c r="G46" s="3">
        <f>INDEX(VAS.value,MATCH('Wholesale tariffs multiplay'!G13,VAS.label,0))</f>
        <v>0</v>
      </c>
      <c r="H46" s="3">
        <f>INDEX(VAS.value,MATCH('Wholesale tariffs multiplay'!H13,VAS.label,0))</f>
        <v>0</v>
      </c>
      <c r="J46" s="3">
        <f>INDEX(VAS.value,MATCH('Wholesale tariffs multiplay'!J13,VAS.label,0))</f>
        <v>0</v>
      </c>
      <c r="K46" s="3">
        <f>INDEX(VAS.value,MATCH('Wholesale tariffs multiplay'!K13,VAS.label,0))</f>
        <v>0</v>
      </c>
      <c r="L46" s="3">
        <f>INDEX(VAS.value,MATCH('Wholesale tariffs multiplay'!L13,VAS.label,0))</f>
        <v>0</v>
      </c>
      <c r="M46" s="3">
        <f>INDEX(VAS.value,MATCH('Wholesale tariffs multiplay'!M13,VAS.label,0))</f>
        <v>0</v>
      </c>
      <c r="N46" s="3">
        <f>INDEX(VAS.value,MATCH('Wholesale tariffs multiplay'!N13,VAS.label,0))</f>
        <v>0</v>
      </c>
      <c r="O46" s="3">
        <f>INDEX(VAS.value,MATCH('Wholesale tariffs multiplay'!O13,VAS.label,0))</f>
        <v>0</v>
      </c>
      <c r="P46" s="3">
        <f>INDEX(VAS.value,MATCH('Wholesale tariffs multiplay'!P13,VAS.label,0))</f>
        <v>0</v>
      </c>
      <c r="Q46" s="3">
        <f>INDEX(VAS.value,MATCH('Wholesale tariffs multiplay'!Q13,VAS.label,0))</f>
        <v>0</v>
      </c>
      <c r="R46" s="3">
        <f>INDEX(VAS.value,MATCH('Wholesale tariffs multiplay'!R13,VAS.label,0))</f>
        <v>0</v>
      </c>
      <c r="S46" s="3">
        <f>INDEX(VAS.value,MATCH('Wholesale tariffs multiplay'!S13,VAS.label,0))</f>
        <v>0</v>
      </c>
      <c r="U46" s="3">
        <f>INDEX(VAS.value,MATCH('Wholesale tariffs multiplay'!U13,VAS.label,0))</f>
        <v>0</v>
      </c>
      <c r="V46" s="3">
        <f>INDEX(VAS.value,MATCH('Wholesale tariffs multiplay'!V13,VAS.label,0))</f>
        <v>0</v>
      </c>
      <c r="W46" s="3">
        <f>INDEX(VAS.value,MATCH('Wholesale tariffs multiplay'!W13,VAS.label,0))</f>
        <v>0</v>
      </c>
      <c r="X46" s="3">
        <f>INDEX(VAS.value,MATCH('Wholesale tariffs multiplay'!X13,VAS.label,0))</f>
        <v>0</v>
      </c>
      <c r="Y46" s="3">
        <f>INDEX(VAS.value,MATCH('Wholesale tariffs multiplay'!Y13,VAS.label,0))</f>
        <v>0</v>
      </c>
      <c r="Z46" s="3">
        <f>INDEX(VAS.value,MATCH('Wholesale tariffs multiplay'!Z13,VAS.label,0))</f>
        <v>0</v>
      </c>
      <c r="AB46" s="3">
        <f>INDEX(VAS.value,MATCH('Wholesale tariffs multiplay'!AB13,VAS.label,0))</f>
        <v>0</v>
      </c>
      <c r="AC46" s="3">
        <f>INDEX(VAS.value,MATCH('Wholesale tariffs multiplay'!AC13,VAS.label,0))</f>
        <v>0</v>
      </c>
      <c r="AD46" s="3">
        <f>INDEX(VAS.value,MATCH('Wholesale tariffs multiplay'!AD13,VAS.label,0))</f>
        <v>0</v>
      </c>
      <c r="AE46" s="3">
        <f>INDEX(VAS.value,MATCH('Wholesale tariffs multiplay'!AE13,VAS.label,0))</f>
        <v>0</v>
      </c>
      <c r="AF46" s="3">
        <f>INDEX(VAS.value,MATCH('Wholesale tariffs multiplay'!AF13,VAS.label,0))</f>
        <v>0</v>
      </c>
      <c r="AG46" s="3">
        <f>INDEX(VAS.value,MATCH('Wholesale tariffs multiplay'!AG13,VAS.label,0))</f>
        <v>0</v>
      </c>
      <c r="AH46" s="3">
        <f>INDEX(VAS.value,MATCH('Wholesale tariffs multiplay'!AH13,VAS.label,0))</f>
        <v>0</v>
      </c>
      <c r="AI46" s="3">
        <f>INDEX(VAS.value,MATCH('Wholesale tariffs multiplay'!AI13,VAS.label,0))</f>
        <v>0</v>
      </c>
      <c r="AJ46" s="3">
        <f>INDEX(VAS.value,MATCH('Wholesale tariffs multiplay'!AJ13,VAS.label,0))</f>
        <v>0</v>
      </c>
      <c r="AK46" s="3">
        <f>INDEX(VAS.value,MATCH('Wholesale tariffs multiplay'!AK13,VAS.label,0))</f>
        <v>0</v>
      </c>
      <c r="AM46" s="3">
        <f>INDEX(VAS.value,MATCH('Wholesale tariffs multiplay'!AM13,VAS.label,0))</f>
        <v>0</v>
      </c>
      <c r="AN46" s="3">
        <f>INDEX(VAS.value,MATCH('Wholesale tariffs multiplay'!AN13,VAS.label,0))</f>
        <v>0</v>
      </c>
      <c r="AO46" s="3">
        <f>INDEX(VAS.value,MATCH('Wholesale tariffs multiplay'!AO13,VAS.label,0))</f>
        <v>0</v>
      </c>
      <c r="AP46" s="3">
        <f>INDEX(VAS.value,MATCH('Wholesale tariffs multiplay'!AP13,VAS.label,0))</f>
        <v>0</v>
      </c>
      <c r="AQ46" s="3">
        <f>INDEX(VAS.value,MATCH('Wholesale tariffs multiplay'!AQ13,VAS.label,0))</f>
        <v>0</v>
      </c>
      <c r="AR46" s="3">
        <f>INDEX(VAS.value,MATCH('Wholesale tariffs multiplay'!AR13,VAS.label,0))</f>
        <v>0</v>
      </c>
    </row>
    <row r="47" spans="1:44" hidden="1" outlineLevel="2" x14ac:dyDescent="0.2">
      <c r="C47" s="25" t="s">
        <v>174</v>
      </c>
      <c r="E47" s="3">
        <f>INDEX(VAS.value,MATCH('Wholesale tariffs multiplay'!E14,VAS.label,0))</f>
        <v>0</v>
      </c>
      <c r="G47" s="3">
        <f>INDEX(VAS.value,MATCH('Wholesale tariffs multiplay'!G14,VAS.label,0))</f>
        <v>17.93388429752066</v>
      </c>
      <c r="H47" s="3">
        <f>INDEX(VAS.value,MATCH('Wholesale tariffs multiplay'!H14,VAS.label,0))</f>
        <v>17.93388429752066</v>
      </c>
      <c r="J47" s="3">
        <f>INDEX(VAS.value,MATCH('Wholesale tariffs multiplay'!J14,VAS.label,0))</f>
        <v>0</v>
      </c>
      <c r="K47" s="3">
        <f>INDEX(VAS.value,MATCH('Wholesale tariffs multiplay'!K14,VAS.label,0))</f>
        <v>0</v>
      </c>
      <c r="L47" s="3">
        <f>INDEX(VAS.value,MATCH('Wholesale tariffs multiplay'!L14,VAS.label,0))</f>
        <v>0</v>
      </c>
      <c r="M47" s="3">
        <f>INDEX(VAS.value,MATCH('Wholesale tariffs multiplay'!M14,VAS.label,0))</f>
        <v>0</v>
      </c>
      <c r="N47" s="3">
        <f>INDEX(VAS.value,MATCH('Wholesale tariffs multiplay'!N14,VAS.label,0))</f>
        <v>0</v>
      </c>
      <c r="O47" s="3">
        <f>INDEX(VAS.value,MATCH('Wholesale tariffs multiplay'!O14,VAS.label,0))</f>
        <v>9.0495867768595044</v>
      </c>
      <c r="P47" s="3">
        <f>INDEX(VAS.value,MATCH('Wholesale tariffs multiplay'!P14,VAS.label,0))</f>
        <v>9.0495867768595044</v>
      </c>
      <c r="Q47" s="3">
        <f>INDEX(VAS.value,MATCH('Wholesale tariffs multiplay'!Q14,VAS.label,0))</f>
        <v>17.314049586776861</v>
      </c>
      <c r="R47" s="3">
        <f>INDEX(VAS.value,MATCH('Wholesale tariffs multiplay'!R14,VAS.label,0))</f>
        <v>17.314049586776861</v>
      </c>
      <c r="S47" s="3">
        <f>INDEX(VAS.value,MATCH('Wholesale tariffs multiplay'!S14,VAS.label,0))</f>
        <v>17.314049586776861</v>
      </c>
      <c r="U47" s="3">
        <f>INDEX(VAS.value,MATCH('Wholesale tariffs multiplay'!U14,VAS.label,0))</f>
        <v>0</v>
      </c>
      <c r="V47" s="3">
        <f>INDEX(VAS.value,MATCH('Wholesale tariffs multiplay'!V14,VAS.label,0))</f>
        <v>0</v>
      </c>
      <c r="W47" s="3">
        <f>INDEX(VAS.value,MATCH('Wholesale tariffs multiplay'!W14,VAS.label,0))</f>
        <v>0</v>
      </c>
      <c r="X47" s="3">
        <f>INDEX(VAS.value,MATCH('Wholesale tariffs multiplay'!X14,VAS.label,0))</f>
        <v>9.0495867768595044</v>
      </c>
      <c r="Y47" s="3">
        <f>INDEX(VAS.value,MATCH('Wholesale tariffs multiplay'!Y14,VAS.label,0))</f>
        <v>17.314049586776861</v>
      </c>
      <c r="Z47" s="3">
        <f>INDEX(VAS.value,MATCH('Wholesale tariffs multiplay'!Z14,VAS.label,0))</f>
        <v>17.314049586776861</v>
      </c>
      <c r="AB47" s="3">
        <f>INDEX(VAS.value,MATCH('Wholesale tariffs multiplay'!AB14,VAS.label,0))</f>
        <v>0</v>
      </c>
      <c r="AC47" s="3">
        <f>INDEX(VAS.value,MATCH('Wholesale tariffs multiplay'!AC14,VAS.label,0))</f>
        <v>0</v>
      </c>
      <c r="AD47" s="3">
        <f>INDEX(VAS.value,MATCH('Wholesale tariffs multiplay'!AD14,VAS.label,0))</f>
        <v>0</v>
      </c>
      <c r="AE47" s="3">
        <f>INDEX(VAS.value,MATCH('Wholesale tariffs multiplay'!AE14,VAS.label,0))</f>
        <v>0</v>
      </c>
      <c r="AF47" s="3">
        <f>INDEX(VAS.value,MATCH('Wholesale tariffs multiplay'!AF14,VAS.label,0))</f>
        <v>0</v>
      </c>
      <c r="AG47" s="3">
        <f>INDEX(VAS.value,MATCH('Wholesale tariffs multiplay'!AG14,VAS.label,0))</f>
        <v>9.0495867768595044</v>
      </c>
      <c r="AH47" s="3">
        <f>INDEX(VAS.value,MATCH('Wholesale tariffs multiplay'!AH14,VAS.label,0))</f>
        <v>9.0495867768595044</v>
      </c>
      <c r="AI47" s="3">
        <f>INDEX(VAS.value,MATCH('Wholesale tariffs multiplay'!AI14,VAS.label,0))</f>
        <v>17.314049586776861</v>
      </c>
      <c r="AJ47" s="3">
        <f>INDEX(VAS.value,MATCH('Wholesale tariffs multiplay'!AJ14,VAS.label,0))</f>
        <v>17.314049586776861</v>
      </c>
      <c r="AK47" s="3">
        <f>INDEX(VAS.value,MATCH('Wholesale tariffs multiplay'!AK14,VAS.label,0))</f>
        <v>17.314049586776861</v>
      </c>
      <c r="AM47" s="3">
        <f>INDEX(VAS.value,MATCH('Wholesale tariffs multiplay'!AM14,VAS.label,0))</f>
        <v>0</v>
      </c>
      <c r="AN47" s="3">
        <f>INDEX(VAS.value,MATCH('Wholesale tariffs multiplay'!AN14,VAS.label,0))</f>
        <v>0</v>
      </c>
      <c r="AO47" s="3">
        <f>INDEX(VAS.value,MATCH('Wholesale tariffs multiplay'!AO14,VAS.label,0))</f>
        <v>0</v>
      </c>
      <c r="AP47" s="3">
        <f>INDEX(VAS.value,MATCH('Wholesale tariffs multiplay'!AP14,VAS.label,0))</f>
        <v>9.0495867768595044</v>
      </c>
      <c r="AQ47" s="3">
        <f>INDEX(VAS.value,MATCH('Wholesale tariffs multiplay'!AQ14,VAS.label,0))</f>
        <v>17.314049586776861</v>
      </c>
      <c r="AR47" s="3">
        <f>INDEX(VAS.value,MATCH('Wholesale tariffs multiplay'!AR14,VAS.label,0))</f>
        <v>17.314049586776861</v>
      </c>
    </row>
    <row r="48" spans="1:44" hidden="1" outlineLevel="2" x14ac:dyDescent="0.2">
      <c r="C48" s="25" t="s">
        <v>175</v>
      </c>
      <c r="E48" s="3">
        <f>INDEX(VAS.value,MATCH('Wholesale tariffs multiplay'!E15,VAS.label,0))</f>
        <v>0</v>
      </c>
      <c r="G48" s="3">
        <f>INDEX(VAS.value,MATCH('Wholesale tariffs multiplay'!G15,VAS.label,0))</f>
        <v>0</v>
      </c>
      <c r="H48" s="3">
        <f>INDEX(VAS.value,MATCH('Wholesale tariffs multiplay'!H15,VAS.label,0))</f>
        <v>0</v>
      </c>
      <c r="J48" s="3">
        <f>INDEX(VAS.value,MATCH('Wholesale tariffs multiplay'!J15,VAS.label,0))</f>
        <v>0</v>
      </c>
      <c r="K48" s="3">
        <f>INDEX(VAS.value,MATCH('Wholesale tariffs multiplay'!K15,VAS.label,0))</f>
        <v>0</v>
      </c>
      <c r="L48" s="3">
        <f>INDEX(VAS.value,MATCH('Wholesale tariffs multiplay'!L15,VAS.label,0))</f>
        <v>0</v>
      </c>
      <c r="M48" s="3">
        <f>INDEX(VAS.value,MATCH('Wholesale tariffs multiplay'!M15,VAS.label,0))</f>
        <v>0</v>
      </c>
      <c r="N48" s="3">
        <f>INDEX(VAS.value,MATCH('Wholesale tariffs multiplay'!N15,VAS.label,0))</f>
        <v>0</v>
      </c>
      <c r="O48" s="3">
        <f>INDEX(VAS.value,MATCH('Wholesale tariffs multiplay'!O15,VAS.label,0))</f>
        <v>0</v>
      </c>
      <c r="P48" s="3">
        <f>INDEX(VAS.value,MATCH('Wholesale tariffs multiplay'!P15,VAS.label,0))</f>
        <v>0</v>
      </c>
      <c r="Q48" s="3">
        <f>INDEX(VAS.value,MATCH('Wholesale tariffs multiplay'!Q15,VAS.label,0))</f>
        <v>0</v>
      </c>
      <c r="R48" s="3">
        <f>INDEX(VAS.value,MATCH('Wholesale tariffs multiplay'!R15,VAS.label,0))</f>
        <v>0</v>
      </c>
      <c r="S48" s="3">
        <f>INDEX(VAS.value,MATCH('Wholesale tariffs multiplay'!S15,VAS.label,0))</f>
        <v>0</v>
      </c>
      <c r="U48" s="3">
        <f>INDEX(VAS.value,MATCH('Wholesale tariffs multiplay'!U15,VAS.label,0))</f>
        <v>0</v>
      </c>
      <c r="V48" s="3">
        <f>INDEX(VAS.value,MATCH('Wholesale tariffs multiplay'!V15,VAS.label,0))</f>
        <v>0</v>
      </c>
      <c r="W48" s="3">
        <f>INDEX(VAS.value,MATCH('Wholesale tariffs multiplay'!W15,VAS.label,0))</f>
        <v>0</v>
      </c>
      <c r="X48" s="3">
        <f>INDEX(VAS.value,MATCH('Wholesale tariffs multiplay'!X15,VAS.label,0))</f>
        <v>0</v>
      </c>
      <c r="Y48" s="3">
        <f>INDEX(VAS.value,MATCH('Wholesale tariffs multiplay'!Y15,VAS.label,0))</f>
        <v>0</v>
      </c>
      <c r="Z48" s="3">
        <f>INDEX(VAS.value,MATCH('Wholesale tariffs multiplay'!Z15,VAS.label,0))</f>
        <v>0</v>
      </c>
      <c r="AB48" s="3">
        <f>INDEX(VAS.value,MATCH('Wholesale tariffs multiplay'!AB15,VAS.label,0))</f>
        <v>0</v>
      </c>
      <c r="AC48" s="3">
        <f>INDEX(VAS.value,MATCH('Wholesale tariffs multiplay'!AC15,VAS.label,0))</f>
        <v>0</v>
      </c>
      <c r="AD48" s="3">
        <f>INDEX(VAS.value,MATCH('Wholesale tariffs multiplay'!AD15,VAS.label,0))</f>
        <v>0</v>
      </c>
      <c r="AE48" s="3">
        <f>INDEX(VAS.value,MATCH('Wholesale tariffs multiplay'!AE15,VAS.label,0))</f>
        <v>0</v>
      </c>
      <c r="AF48" s="3">
        <f>INDEX(VAS.value,MATCH('Wholesale tariffs multiplay'!AF15,VAS.label,0))</f>
        <v>0</v>
      </c>
      <c r="AG48" s="3">
        <f>INDEX(VAS.value,MATCH('Wholesale tariffs multiplay'!AG15,VAS.label,0))</f>
        <v>0</v>
      </c>
      <c r="AH48" s="3">
        <f>INDEX(VAS.value,MATCH('Wholesale tariffs multiplay'!AH15,VAS.label,0))</f>
        <v>0</v>
      </c>
      <c r="AI48" s="3">
        <f>INDEX(VAS.value,MATCH('Wholesale tariffs multiplay'!AI15,VAS.label,0))</f>
        <v>0</v>
      </c>
      <c r="AJ48" s="3">
        <f>INDEX(VAS.value,MATCH('Wholesale tariffs multiplay'!AJ15,VAS.label,0))</f>
        <v>0</v>
      </c>
      <c r="AK48" s="3">
        <f>INDEX(VAS.value,MATCH('Wholesale tariffs multiplay'!AK15,VAS.label,0))</f>
        <v>0</v>
      </c>
      <c r="AM48" s="3">
        <f>INDEX(VAS.value,MATCH('Wholesale tariffs multiplay'!AM15,VAS.label,0))</f>
        <v>0</v>
      </c>
      <c r="AN48" s="3">
        <f>INDEX(VAS.value,MATCH('Wholesale tariffs multiplay'!AN15,VAS.label,0))</f>
        <v>0</v>
      </c>
      <c r="AO48" s="3">
        <f>INDEX(VAS.value,MATCH('Wholesale tariffs multiplay'!AO15,VAS.label,0))</f>
        <v>0</v>
      </c>
      <c r="AP48" s="3">
        <f>INDEX(VAS.value,MATCH('Wholesale tariffs multiplay'!AP15,VAS.label,0))</f>
        <v>0</v>
      </c>
      <c r="AQ48" s="3">
        <f>INDEX(VAS.value,MATCH('Wholesale tariffs multiplay'!AQ15,VAS.label,0))</f>
        <v>0</v>
      </c>
      <c r="AR48" s="3">
        <f>INDEX(VAS.value,MATCH('Wholesale tariffs multiplay'!AR15,VAS.label,0))</f>
        <v>0</v>
      </c>
    </row>
    <row r="49" spans="1:44" outlineLevel="1" collapsed="1" x14ac:dyDescent="0.2">
      <c r="A49" s="4"/>
      <c r="C49" s="12" t="s">
        <v>74</v>
      </c>
      <c r="E49" s="17">
        <f>SUM(E41:E48)</f>
        <v>39.551652892561982</v>
      </c>
      <c r="G49" s="17">
        <f t="shared" ref="G49:H49" si="35">SUM(G41:G48)</f>
        <v>75.997933884297524</v>
      </c>
      <c r="H49" s="17">
        <f t="shared" si="35"/>
        <v>93.683884297520663</v>
      </c>
      <c r="J49" s="17">
        <f t="shared" ref="J49" si="36">SUM(J41:J48)</f>
        <v>35.52066115702479</v>
      </c>
      <c r="K49" s="17">
        <f t="shared" ref="K49" si="37">SUM(K41:K48)</f>
        <v>45.438016528925623</v>
      </c>
      <c r="L49" s="17">
        <f t="shared" ref="L49" si="38">SUM(L41:L48)</f>
        <v>54.921487603305792</v>
      </c>
      <c r="M49" s="17">
        <f t="shared" ref="M49" si="39">SUM(M41:M48)</f>
        <v>64.847107438016536</v>
      </c>
      <c r="N49" s="17">
        <f t="shared" ref="N49" si="40">SUM(N41:N48)</f>
        <v>80.762396694214871</v>
      </c>
      <c r="O49" s="17">
        <f t="shared" ref="O49" si="41">SUM(O41:O48)</f>
        <v>44.570247933884296</v>
      </c>
      <c r="P49" s="17">
        <f t="shared" ref="P49" si="42">SUM(P41:P48)</f>
        <v>54.487603305785129</v>
      </c>
      <c r="Q49" s="17">
        <f t="shared" ref="Q49" si="43">SUM(Q41:Q48)</f>
        <v>72.235537190082653</v>
      </c>
      <c r="R49" s="17">
        <f t="shared" ref="R49" si="44">SUM(R41:R48)</f>
        <v>82.161157024793397</v>
      </c>
      <c r="S49" s="17">
        <f t="shared" ref="S49" si="45">SUM(S41:S48)</f>
        <v>98.076446280991732</v>
      </c>
      <c r="U49" s="17">
        <f t="shared" ref="U49:W49" si="46">SUM(U41:U48)</f>
        <v>35.52066115702479</v>
      </c>
      <c r="V49" s="17">
        <f t="shared" si="46"/>
        <v>53.489669421487612</v>
      </c>
      <c r="W49" s="17">
        <f t="shared" si="46"/>
        <v>89.632231404958688</v>
      </c>
      <c r="X49" s="17">
        <f t="shared" ref="X49:Z49" si="47">SUM(X41:X48)</f>
        <v>44.570247933884296</v>
      </c>
      <c r="Y49" s="17">
        <f t="shared" si="47"/>
        <v>70.803719008264466</v>
      </c>
      <c r="Z49" s="17">
        <f t="shared" si="47"/>
        <v>106.94628099173555</v>
      </c>
      <c r="AB49" s="17">
        <f t="shared" ref="AB49" si="48">SUM(AB41:AB48)</f>
        <v>35.52066115702479</v>
      </c>
      <c r="AC49" s="17">
        <f t="shared" ref="AC49" si="49">SUM(AC41:AC48)</f>
        <v>45.438016528925623</v>
      </c>
      <c r="AD49" s="17">
        <f t="shared" ref="AD49" si="50">SUM(AD41:AD48)</f>
        <v>55.739669421487612</v>
      </c>
      <c r="AE49" s="17">
        <f t="shared" ref="AE49" si="51">SUM(AE41:AE48)</f>
        <v>65.665289256198349</v>
      </c>
      <c r="AF49" s="17">
        <f t="shared" ref="AF49" si="52">SUM(AF41:AF48)</f>
        <v>82.194214876033058</v>
      </c>
      <c r="AG49" s="17">
        <f t="shared" ref="AG49" si="53">SUM(AG41:AG48)</f>
        <v>44.570247933884296</v>
      </c>
      <c r="AH49" s="17">
        <f t="shared" ref="AH49" si="54">SUM(AH41:AH48)</f>
        <v>54.487603305785129</v>
      </c>
      <c r="AI49" s="17">
        <f t="shared" ref="AI49" si="55">SUM(AI41:AI48)</f>
        <v>73.053719008264466</v>
      </c>
      <c r="AJ49" s="17">
        <f t="shared" ref="AJ49" si="56">SUM(AJ41:AJ48)</f>
        <v>82.97933884297521</v>
      </c>
      <c r="AK49" s="17">
        <f t="shared" ref="AK49" si="57">SUM(AK41:AK48)</f>
        <v>99.508264462809919</v>
      </c>
      <c r="AM49" s="17">
        <f t="shared" ref="AM49:AR49" si="58">SUM(AM41:AM48)</f>
        <v>35.52066115702479</v>
      </c>
      <c r="AN49" s="17">
        <f t="shared" si="58"/>
        <v>54.103305785123972</v>
      </c>
      <c r="AO49" s="17">
        <f t="shared" si="58"/>
        <v>90.450413223140501</v>
      </c>
      <c r="AP49" s="17">
        <f t="shared" si="58"/>
        <v>44.570247933884296</v>
      </c>
      <c r="AQ49" s="17">
        <f t="shared" si="58"/>
        <v>71.41735537190084</v>
      </c>
      <c r="AR49" s="17">
        <f t="shared" si="58"/>
        <v>107.76446280991736</v>
      </c>
    </row>
    <row r="51" spans="1:44" x14ac:dyDescent="0.2">
      <c r="C51" s="7" t="s">
        <v>191</v>
      </c>
      <c r="D51" s="7"/>
      <c r="E51" s="7"/>
      <c r="F51" s="7"/>
      <c r="G51" s="7"/>
      <c r="H51" s="7"/>
      <c r="J51" s="7"/>
      <c r="K51" s="7"/>
      <c r="L51" s="7"/>
      <c r="M51" s="7"/>
      <c r="N51" s="7"/>
      <c r="O51" s="7"/>
      <c r="P51" s="7"/>
      <c r="Q51" s="7"/>
      <c r="R51" s="7"/>
      <c r="S51" s="7"/>
      <c r="U51" s="7"/>
      <c r="V51" s="7"/>
      <c r="W51" s="7"/>
      <c r="X51" s="7"/>
      <c r="Y51" s="7"/>
      <c r="Z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M51" s="7"/>
      <c r="AN51" s="7"/>
      <c r="AO51" s="7"/>
      <c r="AP51" s="7"/>
      <c r="AQ51" s="7"/>
      <c r="AR51" s="7"/>
    </row>
    <row r="53" spans="1:44" x14ac:dyDescent="0.2">
      <c r="C53" t="s">
        <v>53</v>
      </c>
      <c r="E53" s="26">
        <f>(E36/E49)-1</f>
        <v>-0.116491667972627</v>
      </c>
      <c r="G53" s="26">
        <f>(G36/G49)-1</f>
        <v>-0.39909740912921732</v>
      </c>
      <c r="H53" s="26">
        <f>(H36/H49)-1</f>
        <v>-0.42035154268575092</v>
      </c>
      <c r="J53" s="26">
        <f t="shared" ref="J53:S53" si="59">(J36/J49)-1</f>
        <v>-0.24313634248487659</v>
      </c>
      <c r="K53" s="26">
        <f t="shared" si="59"/>
        <v>-0.26282284467078942</v>
      </c>
      <c r="L53" s="26">
        <f t="shared" si="59"/>
        <v>-0.2321119554585811</v>
      </c>
      <c r="M53" s="26">
        <f t="shared" si="59"/>
        <v>-0.20563308481488574</v>
      </c>
      <c r="N53" s="26">
        <f t="shared" si="59"/>
        <v>-0.15904730231011266</v>
      </c>
      <c r="O53" s="26">
        <f t="shared" si="59"/>
        <v>-0.2391989616169109</v>
      </c>
      <c r="P53" s="26">
        <f t="shared" si="59"/>
        <v>-0.24116487183376312</v>
      </c>
      <c r="Q53" s="26">
        <f t="shared" si="59"/>
        <v>-0.32463817859390209</v>
      </c>
      <c r="R53" s="26">
        <f t="shared" si="59"/>
        <v>-0.29256148468540977</v>
      </c>
      <c r="S53" s="26">
        <f t="shared" si="59"/>
        <v>-0.24009353472792749</v>
      </c>
      <c r="U53" s="26">
        <f t="shared" ref="U53:W53" si="60">(U36/U49)-1</f>
        <v>-0.24313634248487659</v>
      </c>
      <c r="V53" s="26">
        <f t="shared" si="60"/>
        <v>-0.40441886515508529</v>
      </c>
      <c r="W53" s="26">
        <f t="shared" si="60"/>
        <v>-0.45954543358996824</v>
      </c>
      <c r="X53" s="26">
        <f t="shared" ref="X53:Z53" si="61">(X36/X49)-1</f>
        <v>-0.29482662710921559</v>
      </c>
      <c r="Y53" s="26">
        <f t="shared" si="61"/>
        <v>-0.4333362514225686</v>
      </c>
      <c r="Z53" s="26">
        <f t="shared" si="61"/>
        <v>-0.46976546501294403</v>
      </c>
      <c r="AB53" s="26">
        <f t="shared" ref="AB53:AK53" si="62">(AB36/AB49)-1</f>
        <v>-0.24313634248487659</v>
      </c>
      <c r="AC53" s="26">
        <f t="shared" si="62"/>
        <v>-0.26282284467078942</v>
      </c>
      <c r="AD53" s="26">
        <f t="shared" si="62"/>
        <v>-0.24038846467492059</v>
      </c>
      <c r="AE53" s="26">
        <f t="shared" si="62"/>
        <v>-0.21301365552828655</v>
      </c>
      <c r="AF53" s="26">
        <f t="shared" si="62"/>
        <v>-0.17017746719621929</v>
      </c>
      <c r="AG53" s="26">
        <f t="shared" si="62"/>
        <v>-0.2391989616169109</v>
      </c>
      <c r="AH53" s="26">
        <f t="shared" si="62"/>
        <v>-0.24116487183376312</v>
      </c>
      <c r="AI53" s="26">
        <f t="shared" si="62"/>
        <v>-0.32991685050059405</v>
      </c>
      <c r="AJ53" s="26">
        <f t="shared" si="62"/>
        <v>-0.29754494298092726</v>
      </c>
      <c r="AK53" s="26">
        <f t="shared" si="62"/>
        <v>-0.24812092521074702</v>
      </c>
      <c r="AM53" s="26">
        <f t="shared" ref="AM53:AR53" si="63">(AM36/AM49)-1</f>
        <v>-0.24313634248487659</v>
      </c>
      <c r="AN53" s="26">
        <f t="shared" si="63"/>
        <v>-0.40326892232490652</v>
      </c>
      <c r="AO53" s="26">
        <f t="shared" si="63"/>
        <v>-0.46087075700123359</v>
      </c>
      <c r="AP53" s="26">
        <f t="shared" si="63"/>
        <v>-0.29482662710921559</v>
      </c>
      <c r="AQ53" s="26">
        <f t="shared" si="63"/>
        <v>-0.4322166290574555</v>
      </c>
      <c r="AR53" s="26">
        <f t="shared" si="63"/>
        <v>-0.47080026074619441</v>
      </c>
    </row>
    <row r="55" spans="1:44" s="4" customFormat="1" x14ac:dyDescent="0.2">
      <c r="C55" s="4" t="s">
        <v>192</v>
      </c>
      <c r="E55" s="37">
        <f>(E41+E42)*(1+E53)</f>
        <v>28.469413112187826</v>
      </c>
      <c r="G55" s="37">
        <f>(G41+G42)*(1+G53)</f>
        <v>30.487115746741612</v>
      </c>
      <c r="H55" s="37">
        <f>(H41+H42)*(1+H53)</f>
        <v>39.660409736402222</v>
      </c>
      <c r="J55" s="37">
        <f t="shared" ref="J55:S55" si="64">(J41+J42)*(1+J53)</f>
        <v>24.382268900776452</v>
      </c>
      <c r="K55" s="37">
        <f t="shared" si="64"/>
        <v>31.058918494779469</v>
      </c>
      <c r="L55" s="37">
        <f t="shared" si="64"/>
        <v>38.06440075338373</v>
      </c>
      <c r="M55" s="37">
        <f t="shared" si="64"/>
        <v>47.911485512569953</v>
      </c>
      <c r="N55" s="37">
        <f t="shared" si="64"/>
        <v>64.621307298517124</v>
      </c>
      <c r="O55" s="37">
        <f t="shared" si="64"/>
        <v>24.509111137332901</v>
      </c>
      <c r="P55" s="37">
        <f t="shared" si="64"/>
        <v>31.97141721811137</v>
      </c>
      <c r="Q55" s="37">
        <f t="shared" si="64"/>
        <v>33.477852932179964</v>
      </c>
      <c r="R55" s="37">
        <f t="shared" si="64"/>
        <v>42.668481692279997</v>
      </c>
      <c r="S55" s="37">
        <f t="shared" si="64"/>
        <v>58.393473670245704</v>
      </c>
      <c r="U55" s="37">
        <f t="shared" ref="U55:W55" si="65">(U41+U42)*(1+U53)</f>
        <v>24.382268900776452</v>
      </c>
      <c r="V55" s="37">
        <f t="shared" si="65"/>
        <v>29.523104519006601</v>
      </c>
      <c r="W55" s="37">
        <f t="shared" si="65"/>
        <v>41.530136846946078</v>
      </c>
      <c r="X55" s="37">
        <f t="shared" ref="X55:Z55" si="66">(X41+X42)*(1+X53)</f>
        <v>22.717072789489897</v>
      </c>
      <c r="Y55" s="37">
        <f t="shared" si="66"/>
        <v>28.089662512127553</v>
      </c>
      <c r="Z55" s="37">
        <f t="shared" si="66"/>
        <v>40.744799225699559</v>
      </c>
      <c r="AB55" s="37">
        <f t="shared" ref="AB55:AK55" si="67">(AB41+AB42)*(1+AB53)</f>
        <v>24.382268900776452</v>
      </c>
      <c r="AC55" s="37">
        <f t="shared" si="67"/>
        <v>31.058918494779469</v>
      </c>
      <c r="AD55" s="37">
        <f t="shared" si="67"/>
        <v>37.6541321395027</v>
      </c>
      <c r="AE55" s="37">
        <f t="shared" si="67"/>
        <v>47.466333404583182</v>
      </c>
      <c r="AF55" s="37">
        <f t="shared" si="67"/>
        <v>63.766032314128537</v>
      </c>
      <c r="AG55" s="37">
        <f t="shared" si="67"/>
        <v>24.509111137332901</v>
      </c>
      <c r="AH55" s="37">
        <f t="shared" si="67"/>
        <v>31.97141721811137</v>
      </c>
      <c r="AI55" s="37">
        <f t="shared" si="67"/>
        <v>33.216187857003618</v>
      </c>
      <c r="AJ55" s="37">
        <f t="shared" si="67"/>
        <v>42.367909141530518</v>
      </c>
      <c r="AK55" s="37">
        <f t="shared" si="67"/>
        <v>57.776625102400615</v>
      </c>
      <c r="AM55" s="37">
        <f t="shared" ref="AM55:AR55" si="68">(AM41+AM42)*(1+AM53)</f>
        <v>24.382268900776452</v>
      </c>
      <c r="AN55" s="37">
        <f t="shared" si="68"/>
        <v>29.580107470208358</v>
      </c>
      <c r="AO55" s="37">
        <f t="shared" si="68"/>
        <v>41.428295052913469</v>
      </c>
      <c r="AP55" s="37">
        <f t="shared" si="68"/>
        <v>22.717072789489897</v>
      </c>
      <c r="AQ55" s="37">
        <f t="shared" si="68"/>
        <v>28.145162470358532</v>
      </c>
      <c r="AR55" s="37">
        <f t="shared" si="68"/>
        <v>40.665282442825493</v>
      </c>
    </row>
    <row r="56" spans="1:44" s="4" customFormat="1" x14ac:dyDescent="0.2"/>
    <row r="57" spans="1:44" s="4" customFormat="1" x14ac:dyDescent="0.2">
      <c r="C57" s="7" t="s">
        <v>193</v>
      </c>
      <c r="D57" s="7"/>
      <c r="E57" s="7"/>
      <c r="F57" s="7"/>
      <c r="G57" s="7"/>
      <c r="H57" s="7"/>
      <c r="J57" s="7"/>
      <c r="K57" s="7"/>
      <c r="L57" s="7"/>
      <c r="M57" s="7"/>
      <c r="N57" s="7"/>
      <c r="O57" s="7"/>
      <c r="P57" s="7"/>
      <c r="Q57" s="7"/>
      <c r="R57" s="7"/>
      <c r="S57" s="7"/>
      <c r="U57" s="7"/>
      <c r="V57" s="7"/>
      <c r="W57" s="7"/>
      <c r="X57" s="7"/>
      <c r="Y57" s="7"/>
      <c r="Z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M57" s="7"/>
      <c r="AN57" s="7"/>
      <c r="AO57" s="7"/>
      <c r="AP57" s="7"/>
      <c r="AQ57" s="7"/>
      <c r="AR57" s="7"/>
    </row>
    <row r="58" spans="1:44" s="4" customFormat="1" outlineLevel="1" x14ac:dyDescent="0.2"/>
    <row r="59" spans="1:44" s="4" customFormat="1" outlineLevel="1" x14ac:dyDescent="0.2">
      <c r="C59" s="12" t="s">
        <v>194</v>
      </c>
    </row>
    <row r="60" spans="1:44" s="4" customFormat="1" outlineLevel="1" x14ac:dyDescent="0.2">
      <c r="C60" s="25" t="s">
        <v>195</v>
      </c>
      <c r="E60" s="44" t="s">
        <v>30</v>
      </c>
      <c r="G60" s="44" t="s">
        <v>30</v>
      </c>
      <c r="H60" s="44" t="s">
        <v>30</v>
      </c>
      <c r="J60" s="24" t="s">
        <v>31</v>
      </c>
      <c r="K60" s="24" t="s">
        <v>31</v>
      </c>
      <c r="L60" s="24" t="s">
        <v>31</v>
      </c>
      <c r="M60" s="24" t="s">
        <v>31</v>
      </c>
      <c r="N60" s="24" t="s">
        <v>31</v>
      </c>
      <c r="O60" s="24" t="s">
        <v>31</v>
      </c>
      <c r="P60" s="24" t="s">
        <v>31</v>
      </c>
      <c r="Q60" s="24" t="s">
        <v>31</v>
      </c>
      <c r="R60" s="24" t="s">
        <v>31</v>
      </c>
      <c r="S60" s="24" t="s">
        <v>31</v>
      </c>
      <c r="U60" s="24" t="s">
        <v>31</v>
      </c>
      <c r="V60" s="24" t="s">
        <v>31</v>
      </c>
      <c r="W60" s="24" t="s">
        <v>31</v>
      </c>
      <c r="X60" s="24" t="s">
        <v>31</v>
      </c>
      <c r="Y60" s="24" t="s">
        <v>31</v>
      </c>
      <c r="Z60" s="24" t="s">
        <v>31</v>
      </c>
      <c r="AB60" s="24" t="s">
        <v>31</v>
      </c>
      <c r="AC60" s="24" t="s">
        <v>31</v>
      </c>
      <c r="AD60" s="24" t="s">
        <v>31</v>
      </c>
      <c r="AE60" s="24" t="s">
        <v>31</v>
      </c>
      <c r="AF60" s="24" t="s">
        <v>31</v>
      </c>
      <c r="AG60" s="24" t="s">
        <v>31</v>
      </c>
      <c r="AH60" s="24" t="s">
        <v>31</v>
      </c>
      <c r="AI60" s="24" t="s">
        <v>31</v>
      </c>
      <c r="AJ60" s="24" t="s">
        <v>31</v>
      </c>
      <c r="AK60" s="24" t="s">
        <v>31</v>
      </c>
      <c r="AM60" s="24" t="s">
        <v>31</v>
      </c>
      <c r="AN60" s="24" t="s">
        <v>31</v>
      </c>
      <c r="AO60" s="24" t="s">
        <v>31</v>
      </c>
      <c r="AP60" s="24" t="s">
        <v>31</v>
      </c>
      <c r="AQ60" s="24" t="s">
        <v>31</v>
      </c>
      <c r="AR60" s="24" t="s">
        <v>31</v>
      </c>
    </row>
    <row r="61" spans="1:44" s="4" customFormat="1" outlineLevel="1" x14ac:dyDescent="0.2">
      <c r="C61" s="25" t="s">
        <v>196</v>
      </c>
      <c r="E61" s="24" t="s">
        <v>5</v>
      </c>
      <c r="G61" s="24" t="s">
        <v>5</v>
      </c>
      <c r="H61" s="24" t="s">
        <v>5</v>
      </c>
      <c r="J61" s="24" t="s">
        <v>5</v>
      </c>
      <c r="K61" s="24" t="s">
        <v>5</v>
      </c>
      <c r="L61" s="24" t="s">
        <v>5</v>
      </c>
      <c r="M61" s="24" t="s">
        <v>5</v>
      </c>
      <c r="N61" s="24" t="s">
        <v>5</v>
      </c>
      <c r="O61" s="24" t="s">
        <v>5</v>
      </c>
      <c r="P61" s="24" t="s">
        <v>5</v>
      </c>
      <c r="Q61" s="24" t="s">
        <v>5</v>
      </c>
      <c r="R61" s="24" t="s">
        <v>5</v>
      </c>
      <c r="S61" s="24" t="s">
        <v>5</v>
      </c>
      <c r="U61" s="24" t="s">
        <v>5</v>
      </c>
      <c r="V61" s="24" t="s">
        <v>5</v>
      </c>
      <c r="W61" s="24" t="s">
        <v>5</v>
      </c>
      <c r="X61" s="24" t="s">
        <v>5</v>
      </c>
      <c r="Y61" s="24" t="s">
        <v>5</v>
      </c>
      <c r="Z61" s="24" t="s">
        <v>5</v>
      </c>
      <c r="AB61" s="24" t="s">
        <v>5</v>
      </c>
      <c r="AC61" s="24" t="s">
        <v>5</v>
      </c>
      <c r="AD61" s="24" t="s">
        <v>5</v>
      </c>
      <c r="AE61" s="24" t="s">
        <v>5</v>
      </c>
      <c r="AF61" s="24" t="s">
        <v>5</v>
      </c>
      <c r="AG61" s="24" t="s">
        <v>5</v>
      </c>
      <c r="AH61" s="24" t="s">
        <v>5</v>
      </c>
      <c r="AI61" s="24" t="s">
        <v>5</v>
      </c>
      <c r="AJ61" s="24" t="s">
        <v>5</v>
      </c>
      <c r="AK61" s="24" t="s">
        <v>5</v>
      </c>
      <c r="AM61" s="24" t="s">
        <v>5</v>
      </c>
      <c r="AN61" s="24" t="s">
        <v>5</v>
      </c>
      <c r="AO61" s="24" t="s">
        <v>5</v>
      </c>
      <c r="AP61" s="24" t="s">
        <v>5</v>
      </c>
      <c r="AQ61" s="24" t="s">
        <v>5</v>
      </c>
      <c r="AR61" s="24" t="s">
        <v>5</v>
      </c>
    </row>
    <row r="62" spans="1:44" s="4" customFormat="1" outlineLevel="1" x14ac:dyDescent="0.2">
      <c r="C62" s="25" t="s">
        <v>0</v>
      </c>
      <c r="E62" s="24" t="s">
        <v>27</v>
      </c>
      <c r="G62" s="24" t="s">
        <v>27</v>
      </c>
      <c r="H62" s="24" t="s">
        <v>27</v>
      </c>
      <c r="J62" s="24" t="s">
        <v>5</v>
      </c>
      <c r="K62" s="24" t="s">
        <v>5</v>
      </c>
      <c r="L62" s="24" t="s">
        <v>5</v>
      </c>
      <c r="M62" s="24" t="s">
        <v>5</v>
      </c>
      <c r="N62" s="24" t="s">
        <v>5</v>
      </c>
      <c r="O62" s="24" t="s">
        <v>5</v>
      </c>
      <c r="P62" s="24" t="s">
        <v>5</v>
      </c>
      <c r="Q62" s="24" t="s">
        <v>5</v>
      </c>
      <c r="R62" s="24" t="s">
        <v>5</v>
      </c>
      <c r="S62" s="24" t="s">
        <v>5</v>
      </c>
      <c r="U62" s="24" t="s">
        <v>5</v>
      </c>
      <c r="V62" s="24" t="s">
        <v>5</v>
      </c>
      <c r="W62" s="24" t="s">
        <v>5</v>
      </c>
      <c r="X62" s="24" t="s">
        <v>5</v>
      </c>
      <c r="Y62" s="24" t="s">
        <v>5</v>
      </c>
      <c r="Z62" s="24" t="s">
        <v>5</v>
      </c>
      <c r="AB62" s="24" t="s">
        <v>5</v>
      </c>
      <c r="AC62" s="24" t="s">
        <v>5</v>
      </c>
      <c r="AD62" s="24" t="s">
        <v>5</v>
      </c>
      <c r="AE62" s="24" t="s">
        <v>5</v>
      </c>
      <c r="AF62" s="24" t="s">
        <v>5</v>
      </c>
      <c r="AG62" s="24" t="s">
        <v>5</v>
      </c>
      <c r="AH62" s="24" t="s">
        <v>5</v>
      </c>
      <c r="AI62" s="24" t="s">
        <v>5</v>
      </c>
      <c r="AJ62" s="24" t="s">
        <v>5</v>
      </c>
      <c r="AK62" s="24" t="s">
        <v>5</v>
      </c>
      <c r="AM62" s="24" t="s">
        <v>5</v>
      </c>
      <c r="AN62" s="24" t="s">
        <v>5</v>
      </c>
      <c r="AO62" s="24" t="s">
        <v>5</v>
      </c>
      <c r="AP62" s="24" t="s">
        <v>5</v>
      </c>
      <c r="AQ62" s="24" t="s">
        <v>5</v>
      </c>
      <c r="AR62" s="24" t="s">
        <v>5</v>
      </c>
    </row>
    <row r="63" spans="1:44" s="4" customFormat="1" outlineLevel="1" x14ac:dyDescent="0.2">
      <c r="C63" s="25" t="s">
        <v>21</v>
      </c>
      <c r="E63" s="24" t="s">
        <v>35</v>
      </c>
      <c r="G63" s="24" t="s">
        <v>35</v>
      </c>
      <c r="H63" s="24" t="s">
        <v>35</v>
      </c>
      <c r="J63" s="24" t="s">
        <v>36</v>
      </c>
      <c r="K63" s="24" t="s">
        <v>36</v>
      </c>
      <c r="L63" s="24" t="s">
        <v>36</v>
      </c>
      <c r="M63" s="24" t="s">
        <v>36</v>
      </c>
      <c r="N63" s="24" t="s">
        <v>36</v>
      </c>
      <c r="O63" s="24" t="s">
        <v>36</v>
      </c>
      <c r="P63" s="24" t="s">
        <v>36</v>
      </c>
      <c r="Q63" s="24" t="s">
        <v>36</v>
      </c>
      <c r="R63" s="24" t="s">
        <v>36</v>
      </c>
      <c r="S63" s="24" t="s">
        <v>36</v>
      </c>
      <c r="U63" s="24" t="s">
        <v>36</v>
      </c>
      <c r="V63" s="24" t="s">
        <v>36</v>
      </c>
      <c r="W63" s="24" t="s">
        <v>36</v>
      </c>
      <c r="X63" s="24" t="s">
        <v>36</v>
      </c>
      <c r="Y63" s="24" t="s">
        <v>36</v>
      </c>
      <c r="Z63" s="24" t="s">
        <v>36</v>
      </c>
      <c r="AB63" s="24" t="s">
        <v>36</v>
      </c>
      <c r="AC63" s="24" t="s">
        <v>36</v>
      </c>
      <c r="AD63" s="24" t="s">
        <v>36</v>
      </c>
      <c r="AE63" s="24" t="s">
        <v>36</v>
      </c>
      <c r="AF63" s="24" t="s">
        <v>36</v>
      </c>
      <c r="AG63" s="24" t="s">
        <v>36</v>
      </c>
      <c r="AH63" s="24" t="s">
        <v>36</v>
      </c>
      <c r="AI63" s="24" t="s">
        <v>36</v>
      </c>
      <c r="AJ63" s="24" t="s">
        <v>36</v>
      </c>
      <c r="AK63" s="24" t="s">
        <v>36</v>
      </c>
      <c r="AM63" s="24" t="s">
        <v>36</v>
      </c>
      <c r="AN63" s="24" t="s">
        <v>36</v>
      </c>
      <c r="AO63" s="24" t="s">
        <v>36</v>
      </c>
      <c r="AP63" s="24" t="s">
        <v>36</v>
      </c>
      <c r="AQ63" s="24" t="s">
        <v>36</v>
      </c>
      <c r="AR63" s="24" t="s">
        <v>36</v>
      </c>
    </row>
    <row r="64" spans="1:44" s="4" customFormat="1" x14ac:dyDescent="0.2"/>
    <row r="65" spans="2:44" s="4" customFormat="1" x14ac:dyDescent="0.2">
      <c r="C65" s="12" t="s">
        <v>213</v>
      </c>
      <c r="E65" s="17">
        <f>SUM(E66:E69)</f>
        <v>4.1322314049586781</v>
      </c>
      <c r="G65" s="17">
        <f t="shared" ref="G65:H65" si="69">SUM(G66:G69)</f>
        <v>4.1322314049586781</v>
      </c>
      <c r="H65" s="17">
        <f t="shared" si="69"/>
        <v>4.1322314049586781</v>
      </c>
      <c r="J65" s="17">
        <f t="shared" ref="J65" si="70">SUM(J66:J69)</f>
        <v>2.8925619834710745</v>
      </c>
      <c r="K65" s="17">
        <f t="shared" ref="K65" si="71">SUM(K66:K69)</f>
        <v>2.8925619834710745</v>
      </c>
      <c r="L65" s="17">
        <f t="shared" ref="L65" si="72">SUM(L66:L69)</f>
        <v>2.8925619834710745</v>
      </c>
      <c r="M65" s="17">
        <f t="shared" ref="M65" si="73">SUM(M66:M69)</f>
        <v>2.8925619834710745</v>
      </c>
      <c r="N65" s="17">
        <f t="shared" ref="N65" si="74">SUM(N66:N69)</f>
        <v>2.8925619834710745</v>
      </c>
      <c r="O65" s="17">
        <f t="shared" ref="O65" si="75">SUM(O66:O69)</f>
        <v>2.8925619834710745</v>
      </c>
      <c r="P65" s="17">
        <f t="shared" ref="P65" si="76">SUM(P66:P69)</f>
        <v>2.8925619834710745</v>
      </c>
      <c r="Q65" s="17">
        <f t="shared" ref="Q65" si="77">SUM(Q66:Q69)</f>
        <v>2.8925619834710745</v>
      </c>
      <c r="R65" s="17">
        <f t="shared" ref="R65" si="78">SUM(R66:R69)</f>
        <v>2.8925619834710745</v>
      </c>
      <c r="S65" s="17">
        <f t="shared" ref="S65" si="79">SUM(S66:S69)</f>
        <v>2.8925619834710745</v>
      </c>
      <c r="U65" s="17">
        <f t="shared" ref="U65:W65" si="80">SUM(U66:U69)</f>
        <v>2.8925619834710745</v>
      </c>
      <c r="V65" s="17">
        <f t="shared" si="80"/>
        <v>2.8925619834710745</v>
      </c>
      <c r="W65" s="17">
        <f t="shared" si="80"/>
        <v>2.8925619834710745</v>
      </c>
      <c r="X65" s="17">
        <f t="shared" ref="X65:Z65" si="81">SUM(X66:X69)</f>
        <v>2.8925619834710745</v>
      </c>
      <c r="Y65" s="17">
        <f t="shared" si="81"/>
        <v>2.8925619834710745</v>
      </c>
      <c r="Z65" s="17">
        <f t="shared" si="81"/>
        <v>2.8925619834710745</v>
      </c>
      <c r="AB65" s="17">
        <f t="shared" ref="AB65" si="82">SUM(AB66:AB69)</f>
        <v>2.8925619834710745</v>
      </c>
      <c r="AC65" s="17">
        <f t="shared" ref="AC65" si="83">SUM(AC66:AC69)</f>
        <v>2.8925619834710745</v>
      </c>
      <c r="AD65" s="17">
        <f t="shared" ref="AD65" si="84">SUM(AD66:AD69)</f>
        <v>2.8925619834710745</v>
      </c>
      <c r="AE65" s="17">
        <f t="shared" ref="AE65" si="85">SUM(AE66:AE69)</f>
        <v>2.8925619834710745</v>
      </c>
      <c r="AF65" s="17">
        <f t="shared" ref="AF65" si="86">SUM(AF66:AF69)</f>
        <v>2.8925619834710745</v>
      </c>
      <c r="AG65" s="17">
        <f t="shared" ref="AG65" si="87">SUM(AG66:AG69)</f>
        <v>2.8925619834710745</v>
      </c>
      <c r="AH65" s="17">
        <f t="shared" ref="AH65" si="88">SUM(AH66:AH69)</f>
        <v>2.8925619834710745</v>
      </c>
      <c r="AI65" s="17">
        <f t="shared" ref="AI65" si="89">SUM(AI66:AI69)</f>
        <v>2.8925619834710745</v>
      </c>
      <c r="AJ65" s="17">
        <f t="shared" ref="AJ65" si="90">SUM(AJ66:AJ69)</f>
        <v>2.8925619834710745</v>
      </c>
      <c r="AK65" s="17">
        <f t="shared" ref="AK65" si="91">SUM(AK66:AK69)</f>
        <v>2.8925619834710745</v>
      </c>
      <c r="AM65" s="17">
        <f t="shared" ref="AM65:AR65" si="92">SUM(AM66:AM69)</f>
        <v>2.8925619834710745</v>
      </c>
      <c r="AN65" s="17">
        <f t="shared" si="92"/>
        <v>2.8925619834710745</v>
      </c>
      <c r="AO65" s="17">
        <f t="shared" si="92"/>
        <v>2.8925619834710745</v>
      </c>
      <c r="AP65" s="17">
        <f t="shared" si="92"/>
        <v>2.8925619834710745</v>
      </c>
      <c r="AQ65" s="17">
        <f t="shared" si="92"/>
        <v>2.8925619834710745</v>
      </c>
      <c r="AR65" s="17">
        <f t="shared" si="92"/>
        <v>2.8925619834710745</v>
      </c>
    </row>
    <row r="66" spans="2:44" outlineLevel="1" x14ac:dyDescent="0.2">
      <c r="C66" s="25" t="s">
        <v>195</v>
      </c>
      <c r="E66" s="3">
        <f>INDEX(VAS.value,MATCH('Wholesale tariffs multiplay'!E60,VAS.label,0))</f>
        <v>1.6528925619834711</v>
      </c>
      <c r="G66" s="3">
        <f>INDEX(VAS.value,MATCH('Wholesale tariffs multiplay'!G60,VAS.label,0))</f>
        <v>1.6528925619834711</v>
      </c>
      <c r="H66" s="3">
        <f>INDEX(VAS.value,MATCH('Wholesale tariffs multiplay'!H60,VAS.label,0))</f>
        <v>1.6528925619834711</v>
      </c>
      <c r="J66" s="3">
        <f>INDEX(VAS.value,MATCH('Wholesale tariffs multiplay'!J60,VAS.label,0))</f>
        <v>0.82644628099173556</v>
      </c>
      <c r="K66" s="3">
        <f>INDEX(VAS.value,MATCH('Wholesale tariffs multiplay'!K60,VAS.label,0))</f>
        <v>0.82644628099173556</v>
      </c>
      <c r="L66" s="3">
        <f>INDEX(VAS.value,MATCH('Wholesale tariffs multiplay'!L60,VAS.label,0))</f>
        <v>0.82644628099173556</v>
      </c>
      <c r="M66" s="3">
        <f>INDEX(VAS.value,MATCH('Wholesale tariffs multiplay'!M60,VAS.label,0))</f>
        <v>0.82644628099173556</v>
      </c>
      <c r="N66" s="3">
        <f>INDEX(VAS.value,MATCH('Wholesale tariffs multiplay'!N60,VAS.label,0))</f>
        <v>0.82644628099173556</v>
      </c>
      <c r="O66" s="3">
        <f>INDEX(VAS.value,MATCH('Wholesale tariffs multiplay'!O60,VAS.label,0))</f>
        <v>0.82644628099173556</v>
      </c>
      <c r="P66" s="3">
        <f>INDEX(VAS.value,MATCH('Wholesale tariffs multiplay'!P60,VAS.label,0))</f>
        <v>0.82644628099173556</v>
      </c>
      <c r="Q66" s="3">
        <f>INDEX(VAS.value,MATCH('Wholesale tariffs multiplay'!Q60,VAS.label,0))</f>
        <v>0.82644628099173556</v>
      </c>
      <c r="R66" s="3">
        <f>INDEX(VAS.value,MATCH('Wholesale tariffs multiplay'!R60,VAS.label,0))</f>
        <v>0.82644628099173556</v>
      </c>
      <c r="S66" s="3">
        <f>INDEX(VAS.value,MATCH('Wholesale tariffs multiplay'!S60,VAS.label,0))</f>
        <v>0.82644628099173556</v>
      </c>
      <c r="U66" s="3">
        <f>INDEX(VAS.value,MATCH('Wholesale tariffs multiplay'!U60,VAS.label,0))</f>
        <v>0.82644628099173556</v>
      </c>
      <c r="V66" s="3">
        <f>INDEX(VAS.value,MATCH('Wholesale tariffs multiplay'!V60,VAS.label,0))</f>
        <v>0.82644628099173556</v>
      </c>
      <c r="W66" s="3">
        <f>INDEX(VAS.value,MATCH('Wholesale tariffs multiplay'!W60,VAS.label,0))</f>
        <v>0.82644628099173556</v>
      </c>
      <c r="X66" s="3">
        <f>INDEX(VAS.value,MATCH('Wholesale tariffs multiplay'!X60,VAS.label,0))</f>
        <v>0.82644628099173556</v>
      </c>
      <c r="Y66" s="3">
        <f>INDEX(VAS.value,MATCH('Wholesale tariffs multiplay'!Y60,VAS.label,0))</f>
        <v>0.82644628099173556</v>
      </c>
      <c r="Z66" s="3">
        <f>INDEX(VAS.value,MATCH('Wholesale tariffs multiplay'!Z60,VAS.label,0))</f>
        <v>0.82644628099173556</v>
      </c>
      <c r="AB66" s="3">
        <f>INDEX(VAS.value,MATCH('Wholesale tariffs multiplay'!AB60,VAS.label,0))</f>
        <v>0.82644628099173556</v>
      </c>
      <c r="AC66" s="3">
        <f>INDEX(VAS.value,MATCH('Wholesale tariffs multiplay'!AC60,VAS.label,0))</f>
        <v>0.82644628099173556</v>
      </c>
      <c r="AD66" s="3">
        <f>INDEX(VAS.value,MATCH('Wholesale tariffs multiplay'!AD60,VAS.label,0))</f>
        <v>0.82644628099173556</v>
      </c>
      <c r="AE66" s="3">
        <f>INDEX(VAS.value,MATCH('Wholesale tariffs multiplay'!AE60,VAS.label,0))</f>
        <v>0.82644628099173556</v>
      </c>
      <c r="AF66" s="3">
        <f>INDEX(VAS.value,MATCH('Wholesale tariffs multiplay'!AF60,VAS.label,0))</f>
        <v>0.82644628099173556</v>
      </c>
      <c r="AG66" s="3">
        <f>INDEX(VAS.value,MATCH('Wholesale tariffs multiplay'!AG60,VAS.label,0))</f>
        <v>0.82644628099173556</v>
      </c>
      <c r="AH66" s="3">
        <f>INDEX(VAS.value,MATCH('Wholesale tariffs multiplay'!AH60,VAS.label,0))</f>
        <v>0.82644628099173556</v>
      </c>
      <c r="AI66" s="3">
        <f>INDEX(VAS.value,MATCH('Wholesale tariffs multiplay'!AI60,VAS.label,0))</f>
        <v>0.82644628099173556</v>
      </c>
      <c r="AJ66" s="3">
        <f>INDEX(VAS.value,MATCH('Wholesale tariffs multiplay'!AJ60,VAS.label,0))</f>
        <v>0.82644628099173556</v>
      </c>
      <c r="AK66" s="3">
        <f>INDEX(VAS.value,MATCH('Wholesale tariffs multiplay'!AK60,VAS.label,0))</f>
        <v>0.82644628099173556</v>
      </c>
      <c r="AM66" s="3">
        <f>INDEX(VAS.value,MATCH('Wholesale tariffs multiplay'!AM60,VAS.label,0))</f>
        <v>0.82644628099173556</v>
      </c>
      <c r="AN66" s="3">
        <f>INDEX(VAS.value,MATCH('Wholesale tariffs multiplay'!AN60,VAS.label,0))</f>
        <v>0.82644628099173556</v>
      </c>
      <c r="AO66" s="3">
        <f>INDEX(VAS.value,MATCH('Wholesale tariffs multiplay'!AO60,VAS.label,0))</f>
        <v>0.82644628099173556</v>
      </c>
      <c r="AP66" s="3">
        <f>INDEX(VAS.value,MATCH('Wholesale tariffs multiplay'!AP60,VAS.label,0))</f>
        <v>0.82644628099173556</v>
      </c>
      <c r="AQ66" s="3">
        <f>INDEX(VAS.value,MATCH('Wholesale tariffs multiplay'!AQ60,VAS.label,0))</f>
        <v>0.82644628099173556</v>
      </c>
      <c r="AR66" s="3">
        <f>INDEX(VAS.value,MATCH('Wholesale tariffs multiplay'!AR60,VAS.label,0))</f>
        <v>0.82644628099173556</v>
      </c>
    </row>
    <row r="67" spans="2:44" outlineLevel="1" x14ac:dyDescent="0.2">
      <c r="C67" s="25" t="s">
        <v>196</v>
      </c>
      <c r="E67" s="3">
        <f>INDEX(VAS.value,MATCH('Wholesale tariffs multiplay'!E61,VAS.label,0))</f>
        <v>0</v>
      </c>
      <c r="G67" s="3">
        <f>INDEX(VAS.value,MATCH('Wholesale tariffs multiplay'!G61,VAS.label,0))</f>
        <v>0</v>
      </c>
      <c r="H67" s="3">
        <f>INDEX(VAS.value,MATCH('Wholesale tariffs multiplay'!H61,VAS.label,0))</f>
        <v>0</v>
      </c>
      <c r="J67" s="3">
        <f>INDEX(VAS.value,MATCH('Wholesale tariffs multiplay'!J61,VAS.label,0))</f>
        <v>0</v>
      </c>
      <c r="K67" s="3">
        <f>INDEX(VAS.value,MATCH('Wholesale tariffs multiplay'!K61,VAS.label,0))</f>
        <v>0</v>
      </c>
      <c r="L67" s="3">
        <f>INDEX(VAS.value,MATCH('Wholesale tariffs multiplay'!L61,VAS.label,0))</f>
        <v>0</v>
      </c>
      <c r="M67" s="3">
        <f>INDEX(VAS.value,MATCH('Wholesale tariffs multiplay'!M61,VAS.label,0))</f>
        <v>0</v>
      </c>
      <c r="N67" s="3">
        <f>INDEX(VAS.value,MATCH('Wholesale tariffs multiplay'!N61,VAS.label,0))</f>
        <v>0</v>
      </c>
      <c r="O67" s="3">
        <f>INDEX(VAS.value,MATCH('Wholesale tariffs multiplay'!O61,VAS.label,0))</f>
        <v>0</v>
      </c>
      <c r="P67" s="3">
        <f>INDEX(VAS.value,MATCH('Wholesale tariffs multiplay'!P61,VAS.label,0))</f>
        <v>0</v>
      </c>
      <c r="Q67" s="3">
        <f>INDEX(VAS.value,MATCH('Wholesale tariffs multiplay'!Q61,VAS.label,0))</f>
        <v>0</v>
      </c>
      <c r="R67" s="3">
        <f>INDEX(VAS.value,MATCH('Wholesale tariffs multiplay'!R61,VAS.label,0))</f>
        <v>0</v>
      </c>
      <c r="S67" s="3">
        <f>INDEX(VAS.value,MATCH('Wholesale tariffs multiplay'!S61,VAS.label,0))</f>
        <v>0</v>
      </c>
      <c r="U67" s="3">
        <f>INDEX(VAS.value,MATCH('Wholesale tariffs multiplay'!U61,VAS.label,0))</f>
        <v>0</v>
      </c>
      <c r="V67" s="3">
        <f>INDEX(VAS.value,MATCH('Wholesale tariffs multiplay'!V61,VAS.label,0))</f>
        <v>0</v>
      </c>
      <c r="W67" s="3">
        <f>INDEX(VAS.value,MATCH('Wholesale tariffs multiplay'!W61,VAS.label,0))</f>
        <v>0</v>
      </c>
      <c r="X67" s="3">
        <f>INDEX(VAS.value,MATCH('Wholesale tariffs multiplay'!X61,VAS.label,0))</f>
        <v>0</v>
      </c>
      <c r="Y67" s="3">
        <f>INDEX(VAS.value,MATCH('Wholesale tariffs multiplay'!Y61,VAS.label,0))</f>
        <v>0</v>
      </c>
      <c r="Z67" s="3">
        <f>INDEX(VAS.value,MATCH('Wholesale tariffs multiplay'!Z61,VAS.label,0))</f>
        <v>0</v>
      </c>
      <c r="AB67" s="3">
        <f>INDEX(VAS.value,MATCH('Wholesale tariffs multiplay'!AB61,VAS.label,0))</f>
        <v>0</v>
      </c>
      <c r="AC67" s="3">
        <f>INDEX(VAS.value,MATCH('Wholesale tariffs multiplay'!AC61,VAS.label,0))</f>
        <v>0</v>
      </c>
      <c r="AD67" s="3">
        <f>INDEX(VAS.value,MATCH('Wholesale tariffs multiplay'!AD61,VAS.label,0))</f>
        <v>0</v>
      </c>
      <c r="AE67" s="3">
        <f>INDEX(VAS.value,MATCH('Wholesale tariffs multiplay'!AE61,VAS.label,0))</f>
        <v>0</v>
      </c>
      <c r="AF67" s="3">
        <f>INDEX(VAS.value,MATCH('Wholesale tariffs multiplay'!AF61,VAS.label,0))</f>
        <v>0</v>
      </c>
      <c r="AG67" s="3">
        <f>INDEX(VAS.value,MATCH('Wholesale tariffs multiplay'!AG61,VAS.label,0))</f>
        <v>0</v>
      </c>
      <c r="AH67" s="3">
        <f>INDEX(VAS.value,MATCH('Wholesale tariffs multiplay'!AH61,VAS.label,0))</f>
        <v>0</v>
      </c>
      <c r="AI67" s="3">
        <f>INDEX(VAS.value,MATCH('Wholesale tariffs multiplay'!AI61,VAS.label,0))</f>
        <v>0</v>
      </c>
      <c r="AJ67" s="3">
        <f>INDEX(VAS.value,MATCH('Wholesale tariffs multiplay'!AJ61,VAS.label,0))</f>
        <v>0</v>
      </c>
      <c r="AK67" s="3">
        <f>INDEX(VAS.value,MATCH('Wholesale tariffs multiplay'!AK61,VAS.label,0))</f>
        <v>0</v>
      </c>
      <c r="AM67" s="3">
        <f>INDEX(VAS.value,MATCH('Wholesale tariffs multiplay'!AM61,VAS.label,0))</f>
        <v>0</v>
      </c>
      <c r="AN67" s="3">
        <f>INDEX(VAS.value,MATCH('Wholesale tariffs multiplay'!AN61,VAS.label,0))</f>
        <v>0</v>
      </c>
      <c r="AO67" s="3">
        <f>INDEX(VAS.value,MATCH('Wholesale tariffs multiplay'!AO61,VAS.label,0))</f>
        <v>0</v>
      </c>
      <c r="AP67" s="3">
        <f>INDEX(VAS.value,MATCH('Wholesale tariffs multiplay'!AP61,VAS.label,0))</f>
        <v>0</v>
      </c>
      <c r="AQ67" s="3">
        <f>INDEX(VAS.value,MATCH('Wholesale tariffs multiplay'!AQ61,VAS.label,0))</f>
        <v>0</v>
      </c>
      <c r="AR67" s="3">
        <f>INDEX(VAS.value,MATCH('Wholesale tariffs multiplay'!AR61,VAS.label,0))</f>
        <v>0</v>
      </c>
    </row>
    <row r="68" spans="2:44" outlineLevel="1" x14ac:dyDescent="0.2">
      <c r="C68" s="25" t="s">
        <v>0</v>
      </c>
      <c r="E68" s="3">
        <f>INDEX(VAS.value,MATCH('Wholesale tariffs multiplay'!E62,VAS.label,0))</f>
        <v>0.41322314049586778</v>
      </c>
      <c r="G68" s="3">
        <f>INDEX(VAS.value,MATCH('Wholesale tariffs multiplay'!G62,VAS.label,0))</f>
        <v>0.41322314049586778</v>
      </c>
      <c r="H68" s="3">
        <f>INDEX(VAS.value,MATCH('Wholesale tariffs multiplay'!H62,VAS.label,0))</f>
        <v>0.41322314049586778</v>
      </c>
      <c r="J68" s="3">
        <f>INDEX(VAS.value,MATCH('Wholesale tariffs multiplay'!J62,VAS.label,0))</f>
        <v>0</v>
      </c>
      <c r="K68" s="3">
        <f>INDEX(VAS.value,MATCH('Wholesale tariffs multiplay'!K62,VAS.label,0))</f>
        <v>0</v>
      </c>
      <c r="L68" s="3">
        <f>INDEX(VAS.value,MATCH('Wholesale tariffs multiplay'!L62,VAS.label,0))</f>
        <v>0</v>
      </c>
      <c r="M68" s="3">
        <f>INDEX(VAS.value,MATCH('Wholesale tariffs multiplay'!M62,VAS.label,0))</f>
        <v>0</v>
      </c>
      <c r="N68" s="3">
        <f>INDEX(VAS.value,MATCH('Wholesale tariffs multiplay'!N62,VAS.label,0))</f>
        <v>0</v>
      </c>
      <c r="O68" s="3">
        <f>INDEX(VAS.value,MATCH('Wholesale tariffs multiplay'!O62,VAS.label,0))</f>
        <v>0</v>
      </c>
      <c r="P68" s="3">
        <f>INDEX(VAS.value,MATCH('Wholesale tariffs multiplay'!P62,VAS.label,0))</f>
        <v>0</v>
      </c>
      <c r="Q68" s="3">
        <f>INDEX(VAS.value,MATCH('Wholesale tariffs multiplay'!Q62,VAS.label,0))</f>
        <v>0</v>
      </c>
      <c r="R68" s="3">
        <f>INDEX(VAS.value,MATCH('Wholesale tariffs multiplay'!R62,VAS.label,0))</f>
        <v>0</v>
      </c>
      <c r="S68" s="3">
        <f>INDEX(VAS.value,MATCH('Wholesale tariffs multiplay'!S62,VAS.label,0))</f>
        <v>0</v>
      </c>
      <c r="U68" s="3">
        <f>INDEX(VAS.value,MATCH('Wholesale tariffs multiplay'!U62,VAS.label,0))</f>
        <v>0</v>
      </c>
      <c r="V68" s="3">
        <f>INDEX(VAS.value,MATCH('Wholesale tariffs multiplay'!V62,VAS.label,0))</f>
        <v>0</v>
      </c>
      <c r="W68" s="3">
        <f>INDEX(VAS.value,MATCH('Wholesale tariffs multiplay'!W62,VAS.label,0))</f>
        <v>0</v>
      </c>
      <c r="X68" s="3">
        <f>INDEX(VAS.value,MATCH('Wholesale tariffs multiplay'!X62,VAS.label,0))</f>
        <v>0</v>
      </c>
      <c r="Y68" s="3">
        <f>INDEX(VAS.value,MATCH('Wholesale tariffs multiplay'!Y62,VAS.label,0))</f>
        <v>0</v>
      </c>
      <c r="Z68" s="3">
        <f>INDEX(VAS.value,MATCH('Wholesale tariffs multiplay'!Z62,VAS.label,0))</f>
        <v>0</v>
      </c>
      <c r="AB68" s="3">
        <f>INDEX(VAS.value,MATCH('Wholesale tariffs multiplay'!AB62,VAS.label,0))</f>
        <v>0</v>
      </c>
      <c r="AC68" s="3">
        <f>INDEX(VAS.value,MATCH('Wholesale tariffs multiplay'!AC62,VAS.label,0))</f>
        <v>0</v>
      </c>
      <c r="AD68" s="3">
        <f>INDEX(VAS.value,MATCH('Wholesale tariffs multiplay'!AD62,VAS.label,0))</f>
        <v>0</v>
      </c>
      <c r="AE68" s="3">
        <f>INDEX(VAS.value,MATCH('Wholesale tariffs multiplay'!AE62,VAS.label,0))</f>
        <v>0</v>
      </c>
      <c r="AF68" s="3">
        <f>INDEX(VAS.value,MATCH('Wholesale tariffs multiplay'!AF62,VAS.label,0))</f>
        <v>0</v>
      </c>
      <c r="AG68" s="3">
        <f>INDEX(VAS.value,MATCH('Wholesale tariffs multiplay'!AG62,VAS.label,0))</f>
        <v>0</v>
      </c>
      <c r="AH68" s="3">
        <f>INDEX(VAS.value,MATCH('Wholesale tariffs multiplay'!AH62,VAS.label,0))</f>
        <v>0</v>
      </c>
      <c r="AI68" s="3">
        <f>INDEX(VAS.value,MATCH('Wholesale tariffs multiplay'!AI62,VAS.label,0))</f>
        <v>0</v>
      </c>
      <c r="AJ68" s="3">
        <f>INDEX(VAS.value,MATCH('Wholesale tariffs multiplay'!AJ62,VAS.label,0))</f>
        <v>0</v>
      </c>
      <c r="AK68" s="3">
        <f>INDEX(VAS.value,MATCH('Wholesale tariffs multiplay'!AK62,VAS.label,0))</f>
        <v>0</v>
      </c>
      <c r="AM68" s="3">
        <f>INDEX(VAS.value,MATCH('Wholesale tariffs multiplay'!AM62,VAS.label,0))</f>
        <v>0</v>
      </c>
      <c r="AN68" s="3">
        <f>INDEX(VAS.value,MATCH('Wholesale tariffs multiplay'!AN62,VAS.label,0))</f>
        <v>0</v>
      </c>
      <c r="AO68" s="3">
        <f>INDEX(VAS.value,MATCH('Wholesale tariffs multiplay'!AO62,VAS.label,0))</f>
        <v>0</v>
      </c>
      <c r="AP68" s="3">
        <f>INDEX(VAS.value,MATCH('Wholesale tariffs multiplay'!AP62,VAS.label,0))</f>
        <v>0</v>
      </c>
      <c r="AQ68" s="3">
        <f>INDEX(VAS.value,MATCH('Wholesale tariffs multiplay'!AQ62,VAS.label,0))</f>
        <v>0</v>
      </c>
      <c r="AR68" s="3">
        <f>INDEX(VAS.value,MATCH('Wholesale tariffs multiplay'!AR62,VAS.label,0))</f>
        <v>0</v>
      </c>
    </row>
    <row r="69" spans="2:44" outlineLevel="1" x14ac:dyDescent="0.2">
      <c r="C69" s="25" t="s">
        <v>21</v>
      </c>
      <c r="E69" s="3">
        <f>INDEX(VAS.value,MATCH('Wholesale tariffs multiplay'!E63,VAS.label,0))</f>
        <v>2.0661157024793391</v>
      </c>
      <c r="G69" s="3">
        <f>INDEX(VAS.value,MATCH('Wholesale tariffs multiplay'!G63,VAS.label,0))</f>
        <v>2.0661157024793391</v>
      </c>
      <c r="H69" s="3">
        <f>INDEX(VAS.value,MATCH('Wholesale tariffs multiplay'!H63,VAS.label,0))</f>
        <v>2.0661157024793391</v>
      </c>
      <c r="J69" s="3">
        <f>INDEX(VAS.value,MATCH('Wholesale tariffs multiplay'!J63,VAS.label,0))</f>
        <v>2.0661157024793391</v>
      </c>
      <c r="K69" s="3">
        <f>INDEX(VAS.value,MATCH('Wholesale tariffs multiplay'!K63,VAS.label,0))</f>
        <v>2.0661157024793391</v>
      </c>
      <c r="L69" s="3">
        <f>INDEX(VAS.value,MATCH('Wholesale tariffs multiplay'!L63,VAS.label,0))</f>
        <v>2.0661157024793391</v>
      </c>
      <c r="M69" s="3">
        <f>INDEX(VAS.value,MATCH('Wholesale tariffs multiplay'!M63,VAS.label,0))</f>
        <v>2.0661157024793391</v>
      </c>
      <c r="N69" s="3">
        <f>INDEX(VAS.value,MATCH('Wholesale tariffs multiplay'!N63,VAS.label,0))</f>
        <v>2.0661157024793391</v>
      </c>
      <c r="O69" s="3">
        <f>INDEX(VAS.value,MATCH('Wholesale tariffs multiplay'!O63,VAS.label,0))</f>
        <v>2.0661157024793391</v>
      </c>
      <c r="P69" s="3">
        <f>INDEX(VAS.value,MATCH('Wholesale tariffs multiplay'!P63,VAS.label,0))</f>
        <v>2.0661157024793391</v>
      </c>
      <c r="Q69" s="3">
        <f>INDEX(VAS.value,MATCH('Wholesale tariffs multiplay'!Q63,VAS.label,0))</f>
        <v>2.0661157024793391</v>
      </c>
      <c r="R69" s="3">
        <f>INDEX(VAS.value,MATCH('Wholesale tariffs multiplay'!R63,VAS.label,0))</f>
        <v>2.0661157024793391</v>
      </c>
      <c r="S69" s="3">
        <f>INDEX(VAS.value,MATCH('Wholesale tariffs multiplay'!S63,VAS.label,0))</f>
        <v>2.0661157024793391</v>
      </c>
      <c r="U69" s="3">
        <f>INDEX(VAS.value,MATCH('Wholesale tariffs multiplay'!U63,VAS.label,0))</f>
        <v>2.0661157024793391</v>
      </c>
      <c r="V69" s="3">
        <f>INDEX(VAS.value,MATCH('Wholesale tariffs multiplay'!V63,VAS.label,0))</f>
        <v>2.0661157024793391</v>
      </c>
      <c r="W69" s="3">
        <f>INDEX(VAS.value,MATCH('Wholesale tariffs multiplay'!W63,VAS.label,0))</f>
        <v>2.0661157024793391</v>
      </c>
      <c r="X69" s="3">
        <f>INDEX(VAS.value,MATCH('Wholesale tariffs multiplay'!X63,VAS.label,0))</f>
        <v>2.0661157024793391</v>
      </c>
      <c r="Y69" s="3">
        <f>INDEX(VAS.value,MATCH('Wholesale tariffs multiplay'!Y63,VAS.label,0))</f>
        <v>2.0661157024793391</v>
      </c>
      <c r="Z69" s="3">
        <f>INDEX(VAS.value,MATCH('Wholesale tariffs multiplay'!Z63,VAS.label,0))</f>
        <v>2.0661157024793391</v>
      </c>
      <c r="AB69" s="3">
        <f>INDEX(VAS.value,MATCH('Wholesale tariffs multiplay'!AB63,VAS.label,0))</f>
        <v>2.0661157024793391</v>
      </c>
      <c r="AC69" s="3">
        <f>INDEX(VAS.value,MATCH('Wholesale tariffs multiplay'!AC63,VAS.label,0))</f>
        <v>2.0661157024793391</v>
      </c>
      <c r="AD69" s="3">
        <f>INDEX(VAS.value,MATCH('Wholesale tariffs multiplay'!AD63,VAS.label,0))</f>
        <v>2.0661157024793391</v>
      </c>
      <c r="AE69" s="3">
        <f>INDEX(VAS.value,MATCH('Wholesale tariffs multiplay'!AE63,VAS.label,0))</f>
        <v>2.0661157024793391</v>
      </c>
      <c r="AF69" s="3">
        <f>INDEX(VAS.value,MATCH('Wholesale tariffs multiplay'!AF63,VAS.label,0))</f>
        <v>2.0661157024793391</v>
      </c>
      <c r="AG69" s="3">
        <f>INDEX(VAS.value,MATCH('Wholesale tariffs multiplay'!AG63,VAS.label,0))</f>
        <v>2.0661157024793391</v>
      </c>
      <c r="AH69" s="3">
        <f>INDEX(VAS.value,MATCH('Wholesale tariffs multiplay'!AH63,VAS.label,0))</f>
        <v>2.0661157024793391</v>
      </c>
      <c r="AI69" s="3">
        <f>INDEX(VAS.value,MATCH('Wholesale tariffs multiplay'!AI63,VAS.label,0))</f>
        <v>2.0661157024793391</v>
      </c>
      <c r="AJ69" s="3">
        <f>INDEX(VAS.value,MATCH('Wholesale tariffs multiplay'!AJ63,VAS.label,0))</f>
        <v>2.0661157024793391</v>
      </c>
      <c r="AK69" s="3">
        <f>INDEX(VAS.value,MATCH('Wholesale tariffs multiplay'!AK63,VAS.label,0))</f>
        <v>2.0661157024793391</v>
      </c>
      <c r="AM69" s="3">
        <f>INDEX(VAS.value,MATCH('Wholesale tariffs multiplay'!AM63,VAS.label,0))</f>
        <v>2.0661157024793391</v>
      </c>
      <c r="AN69" s="3">
        <f>INDEX(VAS.value,MATCH('Wholesale tariffs multiplay'!AN63,VAS.label,0))</f>
        <v>2.0661157024793391</v>
      </c>
      <c r="AO69" s="3">
        <f>INDEX(VAS.value,MATCH('Wholesale tariffs multiplay'!AO63,VAS.label,0))</f>
        <v>2.0661157024793391</v>
      </c>
      <c r="AP69" s="3">
        <f>INDEX(VAS.value,MATCH('Wholesale tariffs multiplay'!AP63,VAS.label,0))</f>
        <v>2.0661157024793391</v>
      </c>
      <c r="AQ69" s="3">
        <f>INDEX(VAS.value,MATCH('Wholesale tariffs multiplay'!AQ63,VAS.label,0))</f>
        <v>2.0661157024793391</v>
      </c>
      <c r="AR69" s="3">
        <f>INDEX(VAS.value,MATCH('Wholesale tariffs multiplay'!AR63,VAS.label,0))</f>
        <v>2.0661157024793391</v>
      </c>
    </row>
    <row r="70" spans="2:44" s="4" customFormat="1" x14ac:dyDescent="0.2"/>
    <row r="71" spans="2:44" s="4" customFormat="1" x14ac:dyDescent="0.2">
      <c r="C71" s="7" t="s">
        <v>197</v>
      </c>
      <c r="D71" s="7"/>
      <c r="E71" s="7"/>
      <c r="F71" s="7"/>
      <c r="G71" s="7"/>
      <c r="H71" s="7"/>
      <c r="J71" s="7"/>
      <c r="K71" s="7"/>
      <c r="L71" s="7"/>
      <c r="M71" s="7"/>
      <c r="N71" s="7"/>
      <c r="O71" s="7"/>
      <c r="P71" s="7"/>
      <c r="Q71" s="7"/>
      <c r="R71" s="7"/>
      <c r="S71" s="7"/>
      <c r="U71" s="7"/>
      <c r="V71" s="7"/>
      <c r="W71" s="7"/>
      <c r="X71" s="7"/>
      <c r="Y71" s="7"/>
      <c r="Z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M71" s="7"/>
      <c r="AN71" s="7"/>
      <c r="AO71" s="7"/>
      <c r="AP71" s="7"/>
      <c r="AQ71" s="7"/>
      <c r="AR71" s="7"/>
    </row>
    <row r="72" spans="2:44" s="4" customFormat="1" x14ac:dyDescent="0.2">
      <c r="G72" s="32"/>
      <c r="H72" s="3"/>
      <c r="J72" s="3"/>
      <c r="K72" s="3"/>
      <c r="L72" s="3"/>
      <c r="M72" s="3"/>
      <c r="N72" s="3"/>
      <c r="O72" s="3"/>
      <c r="P72" s="3"/>
      <c r="Q72" s="3"/>
      <c r="R72" s="3"/>
      <c r="S72" s="3"/>
      <c r="U72" s="3"/>
      <c r="V72" s="3"/>
      <c r="W72" s="3"/>
      <c r="X72" s="3"/>
      <c r="Y72" s="3"/>
      <c r="Z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M72" s="3"/>
      <c r="AN72" s="3"/>
      <c r="AO72" s="3"/>
      <c r="AP72" s="3"/>
      <c r="AQ72" s="3"/>
      <c r="AR72" s="3"/>
    </row>
    <row r="73" spans="2:44" s="4" customFormat="1" x14ac:dyDescent="0.2">
      <c r="C73" s="12" t="s">
        <v>155</v>
      </c>
      <c r="E73" s="36">
        <f>E55-E65*(1+E53)</f>
        <v>24.818552236041658</v>
      </c>
      <c r="G73" s="36">
        <f t="shared" ref="G73:AK73" si="93">G55-G65*(1+G53)</f>
        <v>28.004047189424327</v>
      </c>
      <c r="H73" s="36">
        <f t="shared" si="93"/>
        <v>37.265168177252434</v>
      </c>
      <c r="J73" s="36">
        <f t="shared" si="93"/>
        <v>22.192993858377335</v>
      </c>
      <c r="K73" s="36">
        <f t="shared" si="93"/>
        <v>28.926587880190844</v>
      </c>
      <c r="L73" s="36">
        <f t="shared" si="93"/>
        <v>35.843236988181275</v>
      </c>
      <c r="M73" s="36">
        <f t="shared" si="93"/>
        <v>45.613729972778302</v>
      </c>
      <c r="N73" s="36">
        <f t="shared" si="93"/>
        <v>62.188799495281913</v>
      </c>
      <c r="O73" s="36">
        <f t="shared" si="93"/>
        <v>22.30844697672066</v>
      </c>
      <c r="P73" s="36">
        <f t="shared" si="93"/>
        <v>29.776439574655313</v>
      </c>
      <c r="Q73" s="36">
        <f t="shared" si="93"/>
        <v>31.524327002492903</v>
      </c>
      <c r="R73" s="36">
        <f t="shared" si="93"/>
        <v>40.622171937237795</v>
      </c>
      <c r="S73" s="36">
        <f t="shared" si="93"/>
        <v>56.195397117805825</v>
      </c>
      <c r="U73" s="36">
        <f t="shared" ref="U73:W73" si="94">U55-U65*(1+U53)</f>
        <v>22.192993858377335</v>
      </c>
      <c r="V73" s="36">
        <f t="shared" si="94"/>
        <v>27.800349170281642</v>
      </c>
      <c r="W73" s="36">
        <f t="shared" si="94"/>
        <v>39.966838514355075</v>
      </c>
      <c r="X73" s="36">
        <f t="shared" ref="X73:Z73" si="95">X55-X65*(1+X53)</f>
        <v>20.677315099309943</v>
      </c>
      <c r="Y73" s="36">
        <f t="shared" si="95"/>
        <v>26.450552495581263</v>
      </c>
      <c r="Z73" s="36">
        <f t="shared" si="95"/>
        <v>39.211062967472536</v>
      </c>
      <c r="AB73" s="36">
        <f t="shared" si="93"/>
        <v>22.192993858377335</v>
      </c>
      <c r="AC73" s="36">
        <f t="shared" si="93"/>
        <v>28.926587880190844</v>
      </c>
      <c r="AD73" s="36">
        <f t="shared" si="93"/>
        <v>35.456908690215279</v>
      </c>
      <c r="AE73" s="36">
        <f t="shared" si="93"/>
        <v>45.189926623053431</v>
      </c>
      <c r="AF73" s="36">
        <f t="shared" si="93"/>
        <v>61.36571920271264</v>
      </c>
      <c r="AG73" s="36">
        <f t="shared" si="93"/>
        <v>22.30844697672066</v>
      </c>
      <c r="AH73" s="36">
        <f t="shared" si="93"/>
        <v>29.776439574655313</v>
      </c>
      <c r="AI73" s="36">
        <f t="shared" si="93"/>
        <v>31.27793081299707</v>
      </c>
      <c r="AJ73" s="36">
        <f t="shared" si="93"/>
        <v>40.336014348500143</v>
      </c>
      <c r="AK73" s="36">
        <f t="shared" si="93"/>
        <v>55.601768274497815</v>
      </c>
      <c r="AM73" s="36">
        <f t="shared" ref="AM73:AR73" si="96">AM55-AM65*(1+AM53)</f>
        <v>22.192993858377335</v>
      </c>
      <c r="AN73" s="36">
        <f t="shared" si="96"/>
        <v>27.854025840569658</v>
      </c>
      <c r="AO73" s="36">
        <f t="shared" si="96"/>
        <v>39.8688303004377</v>
      </c>
      <c r="AP73" s="36">
        <f t="shared" si="96"/>
        <v>20.677315099309943</v>
      </c>
      <c r="AQ73" s="36">
        <f t="shared" si="96"/>
        <v>26.502813876723071</v>
      </c>
      <c r="AR73" s="36">
        <f t="shared" si="96"/>
        <v>39.134539395397127</v>
      </c>
    </row>
    <row r="74" spans="2:44" s="4" customFormat="1" x14ac:dyDescent="0.2">
      <c r="C74" s="25" t="s">
        <v>156</v>
      </c>
      <c r="E74" s="28">
        <v>39.413223140495859</v>
      </c>
      <c r="G74" s="28">
        <v>38.804296368192205</v>
      </c>
      <c r="H74" s="28">
        <v>48.056333277112515</v>
      </c>
      <c r="J74" s="28">
        <v>32.21917355371901</v>
      </c>
      <c r="K74" s="28">
        <v>40.483636363636371</v>
      </c>
      <c r="L74" s="28">
        <v>48.748099173553719</v>
      </c>
      <c r="M74" s="28">
        <v>57.01256198347108</v>
      </c>
      <c r="N74" s="28">
        <v>73.541487603305796</v>
      </c>
      <c r="O74" s="28">
        <v>32.498706075183954</v>
      </c>
      <c r="P74" s="28">
        <v>40.697683356369474</v>
      </c>
      <c r="Q74" s="28">
        <v>43.144925373186041</v>
      </c>
      <c r="R74" s="28">
        <v>51.179741284334376</v>
      </c>
      <c r="S74" s="28">
        <v>67.158252296036878</v>
      </c>
      <c r="U74" s="28">
        <v>43.144925373186041</v>
      </c>
      <c r="V74" s="28">
        <v>51.179741284334376</v>
      </c>
      <c r="W74" s="28">
        <v>67.158252296036878</v>
      </c>
      <c r="X74" s="28">
        <v>68.158252296036906</v>
      </c>
      <c r="Y74" s="28">
        <v>69.158252296036906</v>
      </c>
      <c r="Z74" s="28">
        <v>70.158252296036906</v>
      </c>
      <c r="AB74" s="28">
        <v>32.21917355371901</v>
      </c>
      <c r="AC74" s="28">
        <v>40.483636363636371</v>
      </c>
      <c r="AD74" s="28">
        <v>48.748099173553719</v>
      </c>
      <c r="AE74" s="28">
        <v>57.01256198347108</v>
      </c>
      <c r="AF74" s="28">
        <v>73.541487603305796</v>
      </c>
      <c r="AG74" s="28">
        <v>32.498706075183954</v>
      </c>
      <c r="AH74" s="28">
        <v>40.697683356369474</v>
      </c>
      <c r="AI74" s="28">
        <v>43.144925373186041</v>
      </c>
      <c r="AJ74" s="28">
        <v>51.179741284334376</v>
      </c>
      <c r="AK74" s="28">
        <v>67.158252296036878</v>
      </c>
      <c r="AM74" s="28">
        <v>43.144925373186041</v>
      </c>
      <c r="AN74" s="28">
        <v>51.179741284334376</v>
      </c>
      <c r="AO74" s="28">
        <v>67.158252296036878</v>
      </c>
      <c r="AP74" s="28">
        <v>68.158252296036906</v>
      </c>
      <c r="AQ74" s="28">
        <v>69.158252296036906</v>
      </c>
      <c r="AR74" s="28">
        <v>70.158252296036906</v>
      </c>
    </row>
    <row r="75" spans="2:44" s="4" customFormat="1" x14ac:dyDescent="0.2">
      <c r="C75" s="25" t="s">
        <v>157</v>
      </c>
      <c r="E75" s="26">
        <f>E73/E74-1</f>
        <v>-0.37029884240699495</v>
      </c>
      <c r="G75" s="26">
        <f t="shared" ref="G75:AK75" si="97">G73/G74-1</f>
        <v>-0.27832611822903242</v>
      </c>
      <c r="H75" s="26">
        <f t="shared" si="97"/>
        <v>-0.22455240264865406</v>
      </c>
      <c r="J75" s="26">
        <f t="shared" si="97"/>
        <v>-0.31118674346581332</v>
      </c>
      <c r="K75" s="26">
        <f t="shared" si="97"/>
        <v>-0.28547456507208469</v>
      </c>
      <c r="L75" s="26">
        <f t="shared" si="97"/>
        <v>-0.26472544374352647</v>
      </c>
      <c r="M75" s="26">
        <f t="shared" si="97"/>
        <v>-0.19993544605130176</v>
      </c>
      <c r="N75" s="26">
        <f t="shared" si="97"/>
        <v>-0.15437120566913254</v>
      </c>
      <c r="O75" s="26">
        <f t="shared" si="97"/>
        <v>-0.31355891754239984</v>
      </c>
      <c r="P75" s="26">
        <f t="shared" si="97"/>
        <v>-0.26835050256011461</v>
      </c>
      <c r="Q75" s="26">
        <f t="shared" si="97"/>
        <v>-0.2693387060049286</v>
      </c>
      <c r="R75" s="26">
        <f t="shared" si="97"/>
        <v>-0.20628414841808029</v>
      </c>
      <c r="S75" s="26">
        <f t="shared" si="97"/>
        <v>-0.16323913746156238</v>
      </c>
      <c r="U75" s="26">
        <f t="shared" ref="U75:W75" si="98">U73/U74-1</f>
        <v>-0.48561751662757624</v>
      </c>
      <c r="V75" s="26">
        <f t="shared" si="98"/>
        <v>-0.45680950171604207</v>
      </c>
      <c r="W75" s="26">
        <f t="shared" si="98"/>
        <v>-0.40488566709301355</v>
      </c>
      <c r="X75" s="26">
        <f t="shared" ref="X75:Z75" si="99">X73/X74-1</f>
        <v>-0.69662785645528891</v>
      </c>
      <c r="Y75" s="26">
        <f t="shared" si="99"/>
        <v>-0.61753584543522355</v>
      </c>
      <c r="Z75" s="26">
        <f t="shared" si="99"/>
        <v>-0.44110547677243828</v>
      </c>
      <c r="AB75" s="26">
        <f t="shared" si="97"/>
        <v>-0.31118674346581332</v>
      </c>
      <c r="AC75" s="26">
        <f t="shared" si="97"/>
        <v>-0.28547456507208469</v>
      </c>
      <c r="AD75" s="26">
        <f t="shared" si="97"/>
        <v>-0.27265043578456138</v>
      </c>
      <c r="AE75" s="26">
        <f t="shared" si="97"/>
        <v>-0.20736895429897073</v>
      </c>
      <c r="AF75" s="26">
        <f t="shared" si="97"/>
        <v>-0.16556325956133966</v>
      </c>
      <c r="AG75" s="26">
        <f t="shared" si="97"/>
        <v>-0.31355891754239984</v>
      </c>
      <c r="AH75" s="26">
        <f t="shared" si="97"/>
        <v>-0.26835050256011461</v>
      </c>
      <c r="AI75" s="26">
        <f t="shared" si="97"/>
        <v>-0.27504960218482932</v>
      </c>
      <c r="AJ75" s="26">
        <f t="shared" si="97"/>
        <v>-0.21187537614914431</v>
      </c>
      <c r="AK75" s="26">
        <f t="shared" si="97"/>
        <v>-0.17207839135833247</v>
      </c>
      <c r="AM75" s="26">
        <f t="shared" ref="AM75:AR75" si="100">AM73/AM74-1</f>
        <v>-0.48561751662757624</v>
      </c>
      <c r="AN75" s="26">
        <f t="shared" si="100"/>
        <v>-0.45576071426731679</v>
      </c>
      <c r="AO75" s="26">
        <f t="shared" si="100"/>
        <v>-0.40634502927958971</v>
      </c>
      <c r="AP75" s="26">
        <f t="shared" si="100"/>
        <v>-0.69662785645528891</v>
      </c>
      <c r="AQ75" s="26">
        <f t="shared" si="100"/>
        <v>-0.61678016727091567</v>
      </c>
      <c r="AR75" s="26">
        <f t="shared" si="100"/>
        <v>-0.44219620479902189</v>
      </c>
    </row>
    <row r="76" spans="2:44" x14ac:dyDescent="0.2">
      <c r="B76" s="4"/>
    </row>
    <row r="77" spans="2:44" s="4" customFormat="1" x14ac:dyDescent="0.2"/>
    <row r="78" spans="2:44" s="4" customFormat="1" x14ac:dyDescent="0.2">
      <c r="C78" s="7" t="s">
        <v>198</v>
      </c>
      <c r="D78" s="7"/>
      <c r="E78" s="7"/>
      <c r="F78" s="7"/>
      <c r="G78" s="7"/>
      <c r="H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</row>
    <row r="80" spans="2:44" s="4" customFormat="1" x14ac:dyDescent="0.2">
      <c r="C80" s="12" t="s">
        <v>159</v>
      </c>
      <c r="E80" s="20">
        <f>INDEX(chosen.minus,MATCH($E$3,'Value added services and minus '!$C$94:$C$96,0))</f>
        <v>0.17538664705841764</v>
      </c>
      <c r="G80" s="20">
        <f>INDEX(chosen.minus,MATCH($E$3,'Value added services and minus '!$C$94:$C$96,0))</f>
        <v>0.17538664705841764</v>
      </c>
      <c r="H80" s="20">
        <f>INDEX(chosen.minus,MATCH($E$3,'Value added services and minus '!$C$94:$C$96,0))</f>
        <v>0.17538664705841764</v>
      </c>
      <c r="J80" s="20">
        <f>INDEX(chosen.minus,MATCH($J$3,'Value added services and minus '!$C$94:$C$96,0))</f>
        <v>0.26000874083331382</v>
      </c>
      <c r="K80" s="20">
        <f>INDEX(chosen.minus,MATCH($J$3,'Value added services and minus '!$C$94:$C$96,0))</f>
        <v>0.26000874083331382</v>
      </c>
      <c r="L80" s="20">
        <f>INDEX(chosen.minus,MATCH($J$3,'Value added services and minus '!$C$94:$C$96,0))</f>
        <v>0.26000874083331382</v>
      </c>
      <c r="M80" s="20">
        <f>INDEX(chosen.minus,MATCH($J$3,'Value added services and minus '!$C$94:$C$96,0))</f>
        <v>0.26000874083331382</v>
      </c>
      <c r="N80" s="20">
        <f>INDEX(chosen.minus,MATCH($J$3,'Value added services and minus '!$C$94:$C$96,0))</f>
        <v>0.26000874083331382</v>
      </c>
      <c r="O80" s="20">
        <f>INDEX(chosen.minus,MATCH($J$3,'Value added services and minus '!$C$94:$C$96,0))</f>
        <v>0.26000874083331382</v>
      </c>
      <c r="P80" s="20">
        <f>INDEX(chosen.minus,MATCH($J$3,'Value added services and minus '!$C$94:$C$96,0))</f>
        <v>0.26000874083331382</v>
      </c>
      <c r="Q80" s="20">
        <f>INDEX(chosen.minus,MATCH($J$3,'Value added services and minus '!$C$94:$C$96,0))</f>
        <v>0.26000874083331382</v>
      </c>
      <c r="R80" s="20">
        <f>INDEX(chosen.minus,MATCH($J$3,'Value added services and minus '!$C$94:$C$96,0))</f>
        <v>0.26000874083331382</v>
      </c>
      <c r="S80" s="20">
        <f>INDEX(chosen.minus,MATCH($J$3,'Value added services and minus '!$C$94:$C$96,0))</f>
        <v>0.26000874083331382</v>
      </c>
      <c r="U80" s="20">
        <f>INDEX(chosen.minus,MATCH($U$3,'Value added services and minus '!$C$94:$C$96,0))</f>
        <v>0.26000874083331382</v>
      </c>
      <c r="V80" s="20">
        <f>INDEX(chosen.minus,MATCH($U$3,'Value added services and minus '!$C$94:$C$96,0))</f>
        <v>0.26000874083331382</v>
      </c>
      <c r="W80" s="20">
        <f>INDEX(chosen.minus,MATCH($U$3,'Value added services and minus '!$C$94:$C$96,0))</f>
        <v>0.26000874083331382</v>
      </c>
      <c r="X80" s="20">
        <f>INDEX(chosen.minus,MATCH($U$3,'Value added services and minus '!$C$94:$C$96,0))</f>
        <v>0.26000874083331382</v>
      </c>
      <c r="Y80" s="20">
        <f>INDEX(chosen.minus,MATCH($U$3,'Value added services and minus '!$C$94:$C$96,0))</f>
        <v>0.26000874083331382</v>
      </c>
      <c r="Z80" s="20">
        <f>INDEX(chosen.minus,MATCH($U$3,'Value added services and minus '!$C$94:$C$96,0))</f>
        <v>0.26000874083331382</v>
      </c>
      <c r="AB80" s="20">
        <f>INDEX(chosen.minus,MATCH($AB$3,'Value added services and minus '!$C$94:$C$96,0))</f>
        <v>0.27008525865660432</v>
      </c>
      <c r="AC80" s="20">
        <f>INDEX(chosen.minus,MATCH($AB$3,'Value added services and minus '!$C$94:$C$96,0))</f>
        <v>0.27008525865660432</v>
      </c>
      <c r="AD80" s="20">
        <f>INDEX(chosen.minus,MATCH($AB$3,'Value added services and minus '!$C$94:$C$96,0))</f>
        <v>0.27008525865660432</v>
      </c>
      <c r="AE80" s="20">
        <f>INDEX(chosen.minus,MATCH($AB$3,'Value added services and minus '!$C$94:$C$96,0))</f>
        <v>0.27008525865660432</v>
      </c>
      <c r="AF80" s="20">
        <f>INDEX(chosen.minus,MATCH($AB$3,'Value added services and minus '!$C$94:$C$96,0))</f>
        <v>0.27008525865660432</v>
      </c>
      <c r="AG80" s="20">
        <f>INDEX(chosen.minus,MATCH($AB$3,'Value added services and minus '!$C$94:$C$96,0))</f>
        <v>0.27008525865660432</v>
      </c>
      <c r="AH80" s="20">
        <f>INDEX(chosen.minus,MATCH($AB$3,'Value added services and minus '!$C$94:$C$96,0))</f>
        <v>0.27008525865660432</v>
      </c>
      <c r="AI80" s="20">
        <f>INDEX(chosen.minus,MATCH($AB$3,'Value added services and minus '!$C$94:$C$96,0))</f>
        <v>0.27008525865660432</v>
      </c>
      <c r="AJ80" s="20">
        <f>INDEX(chosen.minus,MATCH($AB$3,'Value added services and minus '!$C$94:$C$96,0))</f>
        <v>0.27008525865660432</v>
      </c>
      <c r="AK80" s="20">
        <f>INDEX(chosen.minus,MATCH($AB$3,'Value added services and minus '!$C$94:$C$96,0))</f>
        <v>0.27008525865660432</v>
      </c>
      <c r="AM80" s="20">
        <f>INDEX(chosen.minus,MATCH($AB$3,'Value added services and minus '!$C$94:$C$96,0))</f>
        <v>0.27008525865660432</v>
      </c>
      <c r="AN80" s="20">
        <f>INDEX(chosen.minus,MATCH($AB$3,'Value added services and minus '!$C$94:$C$96,0))</f>
        <v>0.27008525865660432</v>
      </c>
      <c r="AO80" s="20">
        <f>INDEX(chosen.minus,MATCH($AB$3,'Value added services and minus '!$C$94:$C$96,0))</f>
        <v>0.27008525865660432</v>
      </c>
      <c r="AP80" s="20">
        <f>INDEX(chosen.minus,MATCH($AB$3,'Value added services and minus '!$C$94:$C$96,0))</f>
        <v>0.27008525865660432</v>
      </c>
      <c r="AQ80" s="20">
        <f>INDEX(chosen.minus,MATCH($AB$3,'Value added services and minus '!$C$94:$C$96,0))</f>
        <v>0.27008525865660432</v>
      </c>
      <c r="AR80" s="20">
        <f>INDEX(chosen.minus,MATCH($AB$3,'Value added services and minus '!$C$94:$C$96,0))</f>
        <v>0.27008525865660432</v>
      </c>
    </row>
    <row r="82" spans="3:44" s="4" customFormat="1" x14ac:dyDescent="0.2">
      <c r="C82" s="12" t="s">
        <v>160</v>
      </c>
      <c r="E82" s="29">
        <f>E73*(1-E80)</f>
        <v>20.465709574518115</v>
      </c>
      <c r="F82" s="3"/>
      <c r="G82" s="29">
        <f>G73*(1-G80)</f>
        <v>23.09251124880549</v>
      </c>
      <c r="H82" s="29">
        <f>H73*(1-H80)</f>
        <v>30.729355278576083</v>
      </c>
      <c r="I82" s="3"/>
      <c r="J82" s="29">
        <f t="shared" ref="J82:AR82" si="101">J73*(1-J80)</f>
        <v>16.422621469939177</v>
      </c>
      <c r="K82" s="29">
        <f t="shared" si="101"/>
        <v>21.405422188858225</v>
      </c>
      <c r="L82" s="29">
        <f t="shared" si="101"/>
        <v>26.523682071494203</v>
      </c>
      <c r="M82" s="29">
        <f t="shared" si="101"/>
        <v>33.75376147784543</v>
      </c>
      <c r="N82" s="29">
        <f t="shared" si="101"/>
        <v>46.019168044578244</v>
      </c>
      <c r="O82" s="29">
        <f t="shared" si="101"/>
        <v>16.508055768356776</v>
      </c>
      <c r="P82" s="29">
        <f t="shared" si="101"/>
        <v>22.034305014349929</v>
      </c>
      <c r="Q82" s="29">
        <f t="shared" si="101"/>
        <v>23.327726432957089</v>
      </c>
      <c r="R82" s="29">
        <f t="shared" si="101"/>
        <v>30.060052161922219</v>
      </c>
      <c r="S82" s="29">
        <f t="shared" si="101"/>
        <v>41.584102672577103</v>
      </c>
      <c r="T82" s="29">
        <f t="shared" si="101"/>
        <v>0</v>
      </c>
      <c r="U82" s="29">
        <f t="shared" si="101"/>
        <v>16.422621469939177</v>
      </c>
      <c r="V82" s="29">
        <f t="shared" si="101"/>
        <v>20.572015387790252</v>
      </c>
      <c r="W82" s="29">
        <f t="shared" si="101"/>
        <v>29.57511115714922</v>
      </c>
      <c r="X82" s="29">
        <f t="shared" si="101"/>
        <v>15.301032436524698</v>
      </c>
      <c r="Y82" s="29">
        <f t="shared" si="101"/>
        <v>19.573177646859712</v>
      </c>
      <c r="Z82" s="29">
        <f t="shared" si="101"/>
        <v>29.015843858564221</v>
      </c>
      <c r="AA82" s="29">
        <f t="shared" si="101"/>
        <v>0</v>
      </c>
      <c r="AB82" s="29">
        <f t="shared" si="101"/>
        <v>16.198993371773064</v>
      </c>
      <c r="AC82" s="29">
        <f t="shared" si="101"/>
        <v>21.113942910516506</v>
      </c>
      <c r="AD82" s="29">
        <f t="shared" si="101"/>
        <v>25.880520335454886</v>
      </c>
      <c r="AE82" s="29">
        <f t="shared" si="101"/>
        <v>32.984793602393076</v>
      </c>
      <c r="AF82" s="29">
        <f t="shared" si="101"/>
        <v>44.791743059199447</v>
      </c>
      <c r="AG82" s="29">
        <f t="shared" si="101"/>
        <v>16.28326430478592</v>
      </c>
      <c r="AH82" s="29">
        <f t="shared" si="101"/>
        <v>21.734262190261784</v>
      </c>
      <c r="AI82" s="29">
        <f t="shared" si="101"/>
        <v>22.830222779125386</v>
      </c>
      <c r="AJ82" s="29">
        <f t="shared" si="101"/>
        <v>29.441851480008982</v>
      </c>
      <c r="AK82" s="29">
        <f t="shared" si="101"/>
        <v>40.584550308315499</v>
      </c>
      <c r="AL82" s="29">
        <f t="shared" si="101"/>
        <v>0</v>
      </c>
      <c r="AM82" s="29">
        <f t="shared" si="101"/>
        <v>16.198993371773064</v>
      </c>
      <c r="AN82" s="29">
        <f t="shared" si="101"/>
        <v>20.331064066791662</v>
      </c>
      <c r="AO82" s="29">
        <f t="shared" si="101"/>
        <v>29.100846956407722</v>
      </c>
      <c r="AP82" s="29">
        <f t="shared" si="101"/>
        <v>15.092677102388709</v>
      </c>
      <c r="AQ82" s="29">
        <f t="shared" si="101"/>
        <v>19.34479453570048</v>
      </c>
      <c r="AR82" s="29">
        <f t="shared" si="101"/>
        <v>28.564877200384224</v>
      </c>
    </row>
    <row r="83" spans="3:44" x14ac:dyDescent="0.2">
      <c r="C83" s="25" t="s">
        <v>161</v>
      </c>
      <c r="E83" s="19">
        <v>30.348181818181811</v>
      </c>
      <c r="G83" s="19">
        <v>29.879308203508</v>
      </c>
      <c r="H83" s="19">
        <v>37.003376623376639</v>
      </c>
      <c r="J83" s="19">
        <v>24.80876363636364</v>
      </c>
      <c r="K83" s="19">
        <v>31.172400000000007</v>
      </c>
      <c r="L83" s="19">
        <v>37.536036363636363</v>
      </c>
      <c r="M83" s="19">
        <v>43.89967272727273</v>
      </c>
      <c r="N83" s="19">
        <v>56.626945454545464</v>
      </c>
      <c r="O83" s="19">
        <v>25.024003677891645</v>
      </c>
      <c r="P83" s="19">
        <v>31.337216184404497</v>
      </c>
      <c r="Q83" s="19">
        <v>33.221592537353253</v>
      </c>
      <c r="R83" s="19">
        <v>39.40840078893747</v>
      </c>
      <c r="S83" s="19">
        <v>51.711854267948397</v>
      </c>
      <c r="U83" s="19">
        <v>33.221592537353253</v>
      </c>
      <c r="V83" s="19">
        <v>39.40840078893747</v>
      </c>
      <c r="W83" s="19">
        <v>51.711854267948397</v>
      </c>
      <c r="X83" s="19">
        <v>52.711854267948397</v>
      </c>
      <c r="Y83" s="19">
        <v>53.711854267948397</v>
      </c>
      <c r="Z83" s="19">
        <v>54.711854267948397</v>
      </c>
      <c r="AB83" s="19">
        <v>24.80876363636364</v>
      </c>
      <c r="AC83" s="19">
        <v>31.172400000000007</v>
      </c>
      <c r="AD83" s="19">
        <v>37.536036363636363</v>
      </c>
      <c r="AE83" s="19">
        <v>43.89967272727273</v>
      </c>
      <c r="AF83" s="19">
        <v>56.626945454545464</v>
      </c>
      <c r="AG83" s="19">
        <v>25.024003677891645</v>
      </c>
      <c r="AH83" s="19">
        <v>31.337216184404497</v>
      </c>
      <c r="AI83" s="19">
        <v>33.221592537353253</v>
      </c>
      <c r="AJ83" s="19">
        <v>39.40840078893747</v>
      </c>
      <c r="AK83" s="19">
        <v>51.711854267948397</v>
      </c>
      <c r="AM83" s="19">
        <v>33.221592537353253</v>
      </c>
      <c r="AN83" s="19">
        <v>39.40840078893747</v>
      </c>
      <c r="AO83" s="19">
        <v>51.711854267948397</v>
      </c>
      <c r="AP83" s="19">
        <v>52.711854267948397</v>
      </c>
      <c r="AQ83" s="19">
        <v>53.711854267948397</v>
      </c>
      <c r="AR83" s="19">
        <v>54.711854267948397</v>
      </c>
    </row>
    <row r="84" spans="3:44" x14ac:dyDescent="0.2">
      <c r="C84" s="25" t="s">
        <v>212</v>
      </c>
      <c r="E84" s="3">
        <f>E82-E83</f>
        <v>-9.8824722436636954</v>
      </c>
      <c r="G84" s="3">
        <f>G82-G83</f>
        <v>-6.7867969547025098</v>
      </c>
      <c r="H84" s="3">
        <f>H82-H83</f>
        <v>-6.2740213448005555</v>
      </c>
      <c r="J84" s="3">
        <f t="shared" ref="J84:S84" si="102">J82-J83</f>
        <v>-8.3861421664244631</v>
      </c>
      <c r="K84" s="3">
        <f t="shared" si="102"/>
        <v>-9.766977811141782</v>
      </c>
      <c r="L84" s="3">
        <f t="shared" si="102"/>
        <v>-11.01235429214216</v>
      </c>
      <c r="M84" s="3">
        <f t="shared" si="102"/>
        <v>-10.1459112494273</v>
      </c>
      <c r="N84" s="3">
        <f t="shared" si="102"/>
        <v>-10.60777740996722</v>
      </c>
      <c r="O84" s="3">
        <f t="shared" si="102"/>
        <v>-8.5159479095348694</v>
      </c>
      <c r="P84" s="3">
        <f t="shared" si="102"/>
        <v>-9.3029111700545677</v>
      </c>
      <c r="Q84" s="3">
        <f t="shared" si="102"/>
        <v>-9.8938661043961638</v>
      </c>
      <c r="R84" s="3">
        <f t="shared" si="102"/>
        <v>-9.3483486270152518</v>
      </c>
      <c r="S84" s="3">
        <f t="shared" si="102"/>
        <v>-10.127751595371294</v>
      </c>
      <c r="U84" s="3">
        <f t="shared" ref="U84:W84" si="103">U82-U83</f>
        <v>-16.798971067414076</v>
      </c>
      <c r="V84" s="3">
        <f t="shared" si="103"/>
        <v>-18.836385401147218</v>
      </c>
      <c r="W84" s="3">
        <f t="shared" si="103"/>
        <v>-22.136743110799177</v>
      </c>
      <c r="X84" s="3">
        <f t="shared" ref="X84:Z84" si="104">X82-X83</f>
        <v>-37.410821831423696</v>
      </c>
      <c r="Y84" s="3">
        <f t="shared" si="104"/>
        <v>-34.138676621088685</v>
      </c>
      <c r="Z84" s="3">
        <f t="shared" si="104"/>
        <v>-25.696010409384176</v>
      </c>
      <c r="AB84" s="3">
        <f t="shared" ref="AB84" si="105">AB82-AB83</f>
        <v>-8.6097702645905763</v>
      </c>
      <c r="AC84" s="3">
        <f t="shared" ref="AC84" si="106">AC82-AC83</f>
        <v>-10.0584570894835</v>
      </c>
      <c r="AD84" s="3">
        <f t="shared" ref="AD84" si="107">AD82-AD83</f>
        <v>-11.655516028181477</v>
      </c>
      <c r="AE84" s="3">
        <f t="shared" ref="AE84" si="108">AE82-AE83</f>
        <v>-10.914879124879654</v>
      </c>
      <c r="AF84" s="3">
        <f t="shared" ref="AF84" si="109">AF82-AF83</f>
        <v>-11.835202395346016</v>
      </c>
      <c r="AG84" s="3">
        <f t="shared" ref="AG84" si="110">AG82-AG83</f>
        <v>-8.7407393731057255</v>
      </c>
      <c r="AH84" s="3">
        <f t="shared" ref="AH84" si="111">AH82-AH83</f>
        <v>-9.6029539941427124</v>
      </c>
      <c r="AI84" s="3">
        <f t="shared" ref="AI84" si="112">AI82-AI83</f>
        <v>-10.391369758227867</v>
      </c>
      <c r="AJ84" s="3">
        <f t="shared" ref="AJ84" si="113">AJ82-AJ83</f>
        <v>-9.9665493089284887</v>
      </c>
      <c r="AK84" s="3">
        <f t="shared" ref="AK84" si="114">AK82-AK83</f>
        <v>-11.127303959632897</v>
      </c>
      <c r="AM84" s="3">
        <f t="shared" ref="AM84:AR84" si="115">AM82-AM83</f>
        <v>-17.022599165580189</v>
      </c>
      <c r="AN84" s="3">
        <f t="shared" si="115"/>
        <v>-19.077336722145809</v>
      </c>
      <c r="AO84" s="3">
        <f t="shared" si="115"/>
        <v>-22.611007311540675</v>
      </c>
      <c r="AP84" s="3">
        <f t="shared" si="115"/>
        <v>-37.619177165559691</v>
      </c>
      <c r="AQ84" s="3">
        <f t="shared" si="115"/>
        <v>-34.367059732247917</v>
      </c>
      <c r="AR84" s="3">
        <f t="shared" si="115"/>
        <v>-26.146977067564173</v>
      </c>
    </row>
    <row r="85" spans="3:44" x14ac:dyDescent="0.2">
      <c r="C85" s="25" t="s">
        <v>157</v>
      </c>
      <c r="E85" s="11">
        <f>E82/E83-1</f>
        <v>-0.32563638582602128</v>
      </c>
      <c r="G85" s="11">
        <f>G82/G83-1</f>
        <v>-0.22714036444477326</v>
      </c>
      <c r="H85" s="11">
        <f>H82/H83-1</f>
        <v>-0.16955267106183447</v>
      </c>
      <c r="J85" s="11">
        <f t="shared" ref="J85:S85" si="116">J82/J83-1</f>
        <v>-0.33803144281371644</v>
      </c>
      <c r="K85" s="11">
        <f t="shared" si="116"/>
        <v>-0.31332132948190639</v>
      </c>
      <c r="L85" s="11">
        <f t="shared" si="116"/>
        <v>-0.29338085101629308</v>
      </c>
      <c r="M85" s="11">
        <f t="shared" si="116"/>
        <v>-0.23111587442710335</v>
      </c>
      <c r="N85" s="11">
        <f t="shared" si="116"/>
        <v>-0.18732738142272032</v>
      </c>
      <c r="O85" s="11">
        <f t="shared" si="116"/>
        <v>-0.34031116759539914</v>
      </c>
      <c r="P85" s="11">
        <f t="shared" si="116"/>
        <v>-0.29686463262439755</v>
      </c>
      <c r="Q85" s="11">
        <f t="shared" si="116"/>
        <v>-0.29781432341847636</v>
      </c>
      <c r="R85" s="11">
        <f t="shared" si="116"/>
        <v>-0.23721715268485277</v>
      </c>
      <c r="S85" s="11">
        <f t="shared" si="116"/>
        <v>-0.19584970871270013</v>
      </c>
      <c r="U85" s="11">
        <f t="shared" ref="U85:W85" si="117">U82/U83-1</f>
        <v>-0.50566423173500397</v>
      </c>
      <c r="V85" s="11">
        <f t="shared" si="117"/>
        <v>-0.47797893403568092</v>
      </c>
      <c r="W85" s="11">
        <f t="shared" si="117"/>
        <v>-0.42807869538183985</v>
      </c>
      <c r="X85" s="11">
        <f t="shared" ref="X85:Z85" si="118">X82/X83-1</f>
        <v>-0.70972312302379881</v>
      </c>
      <c r="Y85" s="11">
        <f t="shared" si="118"/>
        <v>-0.63558923977533088</v>
      </c>
      <c r="Z85" s="11">
        <f t="shared" si="118"/>
        <v>-0.469660748172404</v>
      </c>
      <c r="AB85" s="11">
        <f t="shared" ref="AB85:AK85" si="119">AB82/AB83-1</f>
        <v>-0.34704551951032081</v>
      </c>
      <c r="AC85" s="11">
        <f t="shared" si="119"/>
        <v>-0.32267188569001737</v>
      </c>
      <c r="AD85" s="11">
        <f t="shared" si="119"/>
        <v>-0.3105153648953981</v>
      </c>
      <c r="AE85" s="11">
        <f t="shared" si="119"/>
        <v>-0.24863235752777657</v>
      </c>
      <c r="AF85" s="11">
        <f t="shared" si="119"/>
        <v>-0.20900301614972594</v>
      </c>
      <c r="AG85" s="11">
        <f t="shared" si="119"/>
        <v>-0.3492942011045197</v>
      </c>
      <c r="AH85" s="11">
        <f t="shared" si="119"/>
        <v>-0.306439280937845</v>
      </c>
      <c r="AI85" s="11">
        <f t="shared" si="119"/>
        <v>-0.31278963362590628</v>
      </c>
      <c r="AJ85" s="11">
        <f t="shared" si="119"/>
        <v>-0.25290418056563835</v>
      </c>
      <c r="AK85" s="11">
        <f t="shared" si="119"/>
        <v>-0.21517897815027165</v>
      </c>
      <c r="AM85" s="11">
        <f t="shared" ref="AM85:AR85" si="120">AM82/AM83-1</f>
        <v>-0.51239563986706971</v>
      </c>
      <c r="AN85" s="11">
        <f t="shared" si="120"/>
        <v>-0.48409314613703136</v>
      </c>
      <c r="AO85" s="11">
        <f t="shared" si="120"/>
        <v>-0.43724998129790982</v>
      </c>
      <c r="AP85" s="11">
        <f t="shared" si="120"/>
        <v>-0.71367584555708075</v>
      </c>
      <c r="AQ85" s="11">
        <f t="shared" si="120"/>
        <v>-0.63984124548751342</v>
      </c>
      <c r="AR85" s="11">
        <f t="shared" si="120"/>
        <v>-0.47790332492682008</v>
      </c>
    </row>
    <row r="87" spans="3:44" s="4" customFormat="1" x14ac:dyDescent="0.2">
      <c r="J87" s="34"/>
      <c r="K87" s="34"/>
      <c r="L87" s="34"/>
      <c r="M87" s="34"/>
      <c r="N87" s="34"/>
      <c r="AB87" s="34"/>
      <c r="AC87" s="34"/>
      <c r="AD87" s="34"/>
      <c r="AE87" s="34"/>
      <c r="AF87" s="34"/>
    </row>
  </sheetData>
  <mergeCells count="1">
    <mergeCell ref="U3:Z3"/>
  </mergeCells>
  <phoneticPr fontId="0" type="noConversion"/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>
    <oddFooter xml:space="preserve">&amp;L&amp;F : &amp;A&amp;CPrinted at &amp;T on &amp;D&amp;RCommercial in confidence © Analysys Mason 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2</xdr:col>
                    <xdr:colOff>2362200</xdr:colOff>
                    <xdr:row>79</xdr:row>
                    <xdr:rowOff>0</xdr:rowOff>
                  </from>
                  <to>
                    <xdr:col>3</xdr:col>
                    <xdr:colOff>28575</xdr:colOff>
                    <xdr:row>80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16"/>
  <sheetViews>
    <sheetView showGridLines="0" tabSelected="1" zoomScaleNormal="100" workbookViewId="0"/>
  </sheetViews>
  <sheetFormatPr defaultColWidth="9" defaultRowHeight="14.25" x14ac:dyDescent="0.2"/>
  <cols>
    <col min="1" max="1" width="3.28515625" style="60" customWidth="1"/>
    <col min="2" max="21" width="11" style="60" customWidth="1"/>
    <col min="22" max="24" width="9.140625" style="60" customWidth="1"/>
    <col min="25" max="32" width="9.42578125" style="60" customWidth="1"/>
    <col min="33" max="16384" width="9" style="60"/>
  </cols>
  <sheetData>
    <row r="2" spans="2:24" x14ac:dyDescent="0.2">
      <c r="B2" s="107" t="s">
        <v>124</v>
      </c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</row>
    <row r="3" spans="2:24" s="74" customFormat="1" x14ac:dyDescent="0.2">
      <c r="B3" s="76" t="s">
        <v>91</v>
      </c>
      <c r="C3" s="76" t="s">
        <v>87</v>
      </c>
      <c r="D3" s="76" t="s">
        <v>93</v>
      </c>
      <c r="E3" s="76" t="s">
        <v>92</v>
      </c>
      <c r="F3" s="76" t="s">
        <v>88</v>
      </c>
      <c r="G3" s="76" t="s">
        <v>94</v>
      </c>
      <c r="H3" s="77" t="s">
        <v>123</v>
      </c>
      <c r="I3" s="77" t="s">
        <v>123</v>
      </c>
      <c r="J3" s="77" t="s">
        <v>123</v>
      </c>
      <c r="K3" s="78" t="s">
        <v>139</v>
      </c>
      <c r="L3" s="78" t="s">
        <v>140</v>
      </c>
      <c r="M3" s="78" t="s">
        <v>141</v>
      </c>
    </row>
    <row r="4" spans="2:24" x14ac:dyDescent="0.2">
      <c r="B4" s="68">
        <f>'Wholesale tariffs multiplay'!U82</f>
        <v>16.422621469939177</v>
      </c>
      <c r="C4" s="68">
        <f>'Wholesale tariffs multiplay'!V82</f>
        <v>20.572015387790252</v>
      </c>
      <c r="D4" s="68">
        <f>'Wholesale tariffs multiplay'!W82</f>
        <v>29.57511115714922</v>
      </c>
      <c r="E4" s="68">
        <f>'Wholesale tariffs multiplay'!X82</f>
        <v>15.301032436524698</v>
      </c>
      <c r="F4" s="68">
        <f>'Wholesale tariffs multiplay'!Y82</f>
        <v>19.573177646859712</v>
      </c>
      <c r="G4" s="68">
        <f>'Wholesale tariffs multiplay'!Z82</f>
        <v>29.015843858564221</v>
      </c>
      <c r="H4" s="69">
        <f>'Value added services and minus '!D85</f>
        <v>0.45</v>
      </c>
      <c r="I4" s="69">
        <f>'Value added services and minus '!D87</f>
        <v>0.85</v>
      </c>
      <c r="J4" s="69">
        <f>'Value added services and minus '!D89</f>
        <v>0.75</v>
      </c>
      <c r="K4" s="70">
        <f>IF(B4&gt;E4,B4*(1-H4)+E4*H4,B4)</f>
        <v>15.917906404902663</v>
      </c>
      <c r="L4" s="70">
        <f t="shared" ref="L4:M4" si="0">IF(C4&gt;F4,C4*(1-I4)+F4*I4,C4)</f>
        <v>19.723003307999292</v>
      </c>
      <c r="M4" s="70">
        <f t="shared" si="0"/>
        <v>29.155660683210471</v>
      </c>
    </row>
    <row r="5" spans="2:24" x14ac:dyDescent="0.2">
      <c r="B5" s="71"/>
      <c r="C5" s="71"/>
      <c r="D5" s="71"/>
      <c r="E5" s="71"/>
      <c r="F5" s="71"/>
      <c r="G5" s="71"/>
      <c r="H5" s="72"/>
      <c r="I5" s="72"/>
      <c r="J5" s="72"/>
      <c r="K5" s="72"/>
      <c r="L5" s="72"/>
      <c r="M5" s="72"/>
      <c r="N5" s="63"/>
    </row>
    <row r="6" spans="2:24" x14ac:dyDescent="0.2">
      <c r="B6" s="108" t="s">
        <v>125</v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63"/>
    </row>
    <row r="7" spans="2:24" s="74" customFormat="1" x14ac:dyDescent="0.2">
      <c r="B7" s="79" t="s">
        <v>91</v>
      </c>
      <c r="C7" s="79" t="s">
        <v>87</v>
      </c>
      <c r="D7" s="79" t="s">
        <v>93</v>
      </c>
      <c r="E7" s="80" t="s">
        <v>92</v>
      </c>
      <c r="F7" s="80" t="s">
        <v>88</v>
      </c>
      <c r="G7" s="80" t="s">
        <v>94</v>
      </c>
      <c r="H7" s="77" t="s">
        <v>123</v>
      </c>
      <c r="I7" s="77" t="s">
        <v>123</v>
      </c>
      <c r="J7" s="77" t="s">
        <v>123</v>
      </c>
      <c r="K7" s="81" t="s">
        <v>142</v>
      </c>
      <c r="L7" s="81" t="s">
        <v>140</v>
      </c>
      <c r="M7" s="81" t="s">
        <v>141</v>
      </c>
      <c r="N7" s="75"/>
    </row>
    <row r="8" spans="2:24" x14ac:dyDescent="0.2">
      <c r="B8" s="68">
        <f>'Wholesale tariffs multiplay'!AM82</f>
        <v>16.198993371773064</v>
      </c>
      <c r="C8" s="68">
        <f>'Wholesale tariffs multiplay'!AN82</f>
        <v>20.331064066791662</v>
      </c>
      <c r="D8" s="68">
        <f>'Wholesale tariffs multiplay'!AO82</f>
        <v>29.100846956407722</v>
      </c>
      <c r="E8" s="68">
        <f>'Wholesale tariffs multiplay'!AP82</f>
        <v>15.092677102388709</v>
      </c>
      <c r="F8" s="68">
        <f>'Wholesale tariffs multiplay'!AQ82</f>
        <v>19.34479453570048</v>
      </c>
      <c r="G8" s="68">
        <f>'Wholesale tariffs multiplay'!AR82</f>
        <v>28.564877200384224</v>
      </c>
      <c r="H8" s="69">
        <f>'Value added services and minus '!E85</f>
        <v>0.55000000000000004</v>
      </c>
      <c r="I8" s="69">
        <f>'Value added services and minus '!E87</f>
        <v>0.85</v>
      </c>
      <c r="J8" s="69">
        <f>'Value added services and minus '!E89</f>
        <v>0.75</v>
      </c>
      <c r="K8" s="70">
        <f>IF(B8&gt;E8,B8*(1-H8)+E8*H8,B8)</f>
        <v>15.590519423611669</v>
      </c>
      <c r="L8" s="70">
        <f t="shared" ref="L8" si="1">IF(C8&gt;F8,C8*(1-I8)+F8*I8,C8)</f>
        <v>19.492734965364157</v>
      </c>
      <c r="M8" s="70">
        <f t="shared" ref="M8" si="2">IF(D8&gt;G8,D8*(1-J8)+G8*J8,D8)</f>
        <v>28.6988696393901</v>
      </c>
      <c r="N8" s="63"/>
    </row>
    <row r="9" spans="2:24" x14ac:dyDescent="0.2">
      <c r="B9" s="73"/>
      <c r="C9" s="73"/>
      <c r="D9" s="73"/>
      <c r="E9" s="73"/>
      <c r="F9" s="73"/>
      <c r="G9" s="73"/>
      <c r="H9" s="72"/>
      <c r="I9" s="72"/>
      <c r="J9" s="72"/>
      <c r="K9" s="72"/>
      <c r="L9" s="72"/>
      <c r="M9" s="72"/>
      <c r="O9" s="66"/>
      <c r="P9" s="66"/>
      <c r="Q9" s="66"/>
      <c r="R9" s="66"/>
      <c r="S9" s="66"/>
      <c r="T9" s="66"/>
      <c r="U9" s="66"/>
      <c r="V9" s="66"/>
      <c r="W9" s="66"/>
      <c r="X9" s="66"/>
    </row>
    <row r="10" spans="2:24" x14ac:dyDescent="0.2">
      <c r="B10" s="107" t="s">
        <v>126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</row>
    <row r="11" spans="2:24" ht="21" x14ac:dyDescent="0.2">
      <c r="B11" s="76" t="s">
        <v>131</v>
      </c>
      <c r="C11" s="76" t="s">
        <v>132</v>
      </c>
      <c r="D11" s="76" t="s">
        <v>143</v>
      </c>
      <c r="E11" s="76" t="s">
        <v>133</v>
      </c>
      <c r="F11" s="76" t="s">
        <v>134</v>
      </c>
      <c r="G11" s="76" t="s">
        <v>135</v>
      </c>
      <c r="H11" s="76" t="s">
        <v>136</v>
      </c>
      <c r="I11" s="76" t="s">
        <v>144</v>
      </c>
      <c r="J11" s="76" t="s">
        <v>137</v>
      </c>
      <c r="K11" s="76" t="s">
        <v>138</v>
      </c>
      <c r="L11" s="77" t="s">
        <v>123</v>
      </c>
      <c r="M11" s="77" t="s">
        <v>123</v>
      </c>
      <c r="N11" s="77" t="s">
        <v>123</v>
      </c>
      <c r="O11" s="77" t="s">
        <v>123</v>
      </c>
      <c r="P11" s="77" t="s">
        <v>123</v>
      </c>
      <c r="Q11" s="76" t="s">
        <v>127</v>
      </c>
      <c r="R11" s="76" t="s">
        <v>128</v>
      </c>
      <c r="S11" s="76" t="s">
        <v>145</v>
      </c>
      <c r="T11" s="76" t="s">
        <v>129</v>
      </c>
      <c r="U11" s="76" t="s">
        <v>130</v>
      </c>
    </row>
    <row r="12" spans="2:24" x14ac:dyDescent="0.2">
      <c r="B12" s="68">
        <f>'Wholesale tariffs multiplay'!J82</f>
        <v>16.422621469939177</v>
      </c>
      <c r="C12" s="68">
        <f>'Wholesale tariffs multiplay'!K82</f>
        <v>21.405422188858225</v>
      </c>
      <c r="D12" s="68">
        <f>'Wholesale tariffs multiplay'!L82</f>
        <v>26.523682071494203</v>
      </c>
      <c r="E12" s="68">
        <f>'Wholesale tariffs multiplay'!M82</f>
        <v>33.75376147784543</v>
      </c>
      <c r="F12" s="68">
        <f>'Wholesale tariffs multiplay'!N82</f>
        <v>46.019168044578244</v>
      </c>
      <c r="G12" s="68">
        <f>'Wholesale tariffs multiplay'!O82</f>
        <v>16.508055768356776</v>
      </c>
      <c r="H12" s="68">
        <f>'Wholesale tariffs multiplay'!P82</f>
        <v>22.034305014349929</v>
      </c>
      <c r="I12" s="68">
        <f>'Wholesale tariffs multiplay'!Q82</f>
        <v>23.327726432957089</v>
      </c>
      <c r="J12" s="68">
        <f>'Wholesale tariffs multiplay'!R82</f>
        <v>30.060052161922219</v>
      </c>
      <c r="K12" s="68">
        <f>'Wholesale tariffs multiplay'!S82</f>
        <v>41.584102672577103</v>
      </c>
      <c r="L12" s="69">
        <f>'Value added services and minus '!D85</f>
        <v>0.45</v>
      </c>
      <c r="M12" s="69">
        <f>'Value added services and minus '!D86</f>
        <v>0.55000000000000004</v>
      </c>
      <c r="N12" s="69">
        <f>'Value added services and minus '!D87</f>
        <v>0.85</v>
      </c>
      <c r="O12" s="69">
        <f>'Value added services and minus '!D88</f>
        <v>0.75</v>
      </c>
      <c r="P12" s="69">
        <f>'Value added services and minus '!D89</f>
        <v>0.75</v>
      </c>
      <c r="Q12" s="70">
        <f>IF(B12&gt;G12,B12*(1-L12)+G12*L12,B12)</f>
        <v>16.422621469939177</v>
      </c>
      <c r="R12" s="70">
        <f t="shared" ref="R12:U12" si="3">IF(C12&gt;H12,C12*(1-M12)+H12*M12,C12)</f>
        <v>21.405422188858225</v>
      </c>
      <c r="S12" s="70">
        <f t="shared" si="3"/>
        <v>23.807119778737654</v>
      </c>
      <c r="T12" s="70">
        <f t="shared" si="3"/>
        <v>30.983479490903022</v>
      </c>
      <c r="U12" s="70">
        <f t="shared" si="3"/>
        <v>42.692869015577386</v>
      </c>
    </row>
    <row r="13" spans="2:24" x14ac:dyDescent="0.2"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72"/>
      <c r="M13" s="72"/>
      <c r="N13" s="72"/>
      <c r="O13" s="72"/>
      <c r="P13" s="72"/>
      <c r="Q13" s="72"/>
      <c r="R13" s="72"/>
      <c r="S13" s="72"/>
    </row>
    <row r="14" spans="2:24" x14ac:dyDescent="0.2">
      <c r="B14" s="108" t="s">
        <v>125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</row>
    <row r="15" spans="2:24" ht="21" x14ac:dyDescent="0.2">
      <c r="B15" s="76" t="s">
        <v>131</v>
      </c>
      <c r="C15" s="76" t="s">
        <v>132</v>
      </c>
      <c r="D15" s="76" t="s">
        <v>143</v>
      </c>
      <c r="E15" s="76" t="s">
        <v>133</v>
      </c>
      <c r="F15" s="76" t="s">
        <v>134</v>
      </c>
      <c r="G15" s="76" t="s">
        <v>135</v>
      </c>
      <c r="H15" s="76" t="s">
        <v>136</v>
      </c>
      <c r="I15" s="76" t="s">
        <v>144</v>
      </c>
      <c r="J15" s="76" t="s">
        <v>137</v>
      </c>
      <c r="K15" s="76" t="s">
        <v>138</v>
      </c>
      <c r="L15" s="77" t="s">
        <v>123</v>
      </c>
      <c r="M15" s="77" t="s">
        <v>123</v>
      </c>
      <c r="N15" s="77" t="s">
        <v>123</v>
      </c>
      <c r="O15" s="77" t="s">
        <v>123</v>
      </c>
      <c r="P15" s="77" t="s">
        <v>123</v>
      </c>
      <c r="Q15" s="76" t="s">
        <v>127</v>
      </c>
      <c r="R15" s="76" t="s">
        <v>128</v>
      </c>
      <c r="S15" s="76" t="s">
        <v>145</v>
      </c>
      <c r="T15" s="76" t="s">
        <v>129</v>
      </c>
      <c r="U15" s="76" t="s">
        <v>130</v>
      </c>
    </row>
    <row r="16" spans="2:24" x14ac:dyDescent="0.2">
      <c r="B16" s="68">
        <f>'Wholesale tariffs multiplay'!AB82</f>
        <v>16.198993371773064</v>
      </c>
      <c r="C16" s="68">
        <f>'Wholesale tariffs multiplay'!AC82</f>
        <v>21.113942910516506</v>
      </c>
      <c r="D16" s="68">
        <f>'Wholesale tariffs multiplay'!AD82</f>
        <v>25.880520335454886</v>
      </c>
      <c r="E16" s="68">
        <f>'Wholesale tariffs multiplay'!AE82</f>
        <v>32.984793602393076</v>
      </c>
      <c r="F16" s="68">
        <f>'Wholesale tariffs multiplay'!AF82</f>
        <v>44.791743059199447</v>
      </c>
      <c r="G16" s="68">
        <f>'Wholesale tariffs multiplay'!AG82</f>
        <v>16.28326430478592</v>
      </c>
      <c r="H16" s="68">
        <f>'Wholesale tariffs multiplay'!AH82</f>
        <v>21.734262190261784</v>
      </c>
      <c r="I16" s="68">
        <f>'Wholesale tariffs multiplay'!AI82</f>
        <v>22.830222779125386</v>
      </c>
      <c r="J16" s="68">
        <f>'Wholesale tariffs multiplay'!AJ82</f>
        <v>29.441851480008982</v>
      </c>
      <c r="K16" s="68">
        <f>'Wholesale tariffs multiplay'!AK82</f>
        <v>40.584550308315499</v>
      </c>
      <c r="L16" s="69">
        <f>'Value added services and minus '!E85</f>
        <v>0.55000000000000004</v>
      </c>
      <c r="M16" s="69">
        <f>'Value added services and minus '!E86</f>
        <v>0.65</v>
      </c>
      <c r="N16" s="69">
        <f>'Value added services and minus '!E87</f>
        <v>0.85</v>
      </c>
      <c r="O16" s="69">
        <f>'Value added services and minus '!E88</f>
        <v>0.75</v>
      </c>
      <c r="P16" s="69">
        <f>'Value added services and minus '!E89</f>
        <v>0.75</v>
      </c>
      <c r="Q16" s="70">
        <f>IF(B16&gt;G16,B16*(1-L16)+G16*L16,B16)</f>
        <v>16.198993371773064</v>
      </c>
      <c r="R16" s="70">
        <f t="shared" ref="R16" si="4">IF(C16&gt;H16,C16*(1-M16)+H16*M16,C16)</f>
        <v>21.113942910516506</v>
      </c>
      <c r="S16" s="70">
        <f t="shared" ref="S16" si="5">IF(D16&gt;I16,D16*(1-N16)+I16*N16,D16)</f>
        <v>23.287767412574812</v>
      </c>
      <c r="T16" s="70">
        <f t="shared" ref="T16" si="6">IF(E16&gt;J16,E16*(1-O16)+J16*O16,E16)</f>
        <v>30.327587010605008</v>
      </c>
      <c r="U16" s="70">
        <f t="shared" ref="U16" si="7">IF(F16&gt;K16,F16*(1-P16)+K16*P16,F16)</f>
        <v>41.63634849603649</v>
      </c>
    </row>
  </sheetData>
  <mergeCells count="4">
    <mergeCell ref="B2:M2"/>
    <mergeCell ref="B6:M6"/>
    <mergeCell ref="B10:U10"/>
    <mergeCell ref="B14:U14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Add Dossier Service and Service Nr Eventhandler (Added)</Name>
    <Synchronization>Synchronous</Synchronization>
    <Type>10001</Type>
    <SequenceNumber>10030</SequenceNumber>
    <Assembly>BIPT.Ged, Version=1.0.0.0, Culture=neutral, PublicKeyToken=423c9e81cd84949a</Assembly>
    <Class>BIPT.Ged.EventReceivers.FillOutDossierServiceAndServiceNumber.FillOutDossierServiceAndServiceNumber</Class>
    <Data/>
    <Filter/>
  </Receiver>
  <Receiver>
    <Name>addin</Name>
    <Synchronization>Synchronous</Synchronization>
    <Type>1</Type>
    <SequenceNumber>10240</SequenceNumber>
    <Assembly>BIPT.Ged, Version=1.0.0.0, Culture=neutral, PublicKeyToken=423c9e81cd84949a</Assembly>
    <Class>BIPT.Ged.EventReceivers.FillOutDossierServiceAndServiceNumber.FillOutDossierServiceAndServiceNumber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ssier Document Telecom FR" ma:contentTypeID="0x0101004FA21861B553C741A1AA3F2E5831C1CC050A02009F0EADBAC43CDC44A6BB8D97CFBD6481" ma:contentTypeVersion="8" ma:contentTypeDescription="Een nieuw document maken." ma:contentTypeScope="" ma:versionID="1e1257a1f2a90f5ee99f26fee93b8263">
  <xsd:schema xmlns:xsd="http://www.w3.org/2001/XMLSchema" xmlns:xs="http://www.w3.org/2001/XMLSchema" xmlns:p="http://schemas.microsoft.com/office/2006/metadata/properties" xmlns:ns1="2b4b6fc7-bde4-44a8-8bca-a78eb25a27e9" targetNamespace="http://schemas.microsoft.com/office/2006/metadata/properties" ma:root="true" ma:fieldsID="e9bdb9cf2742ee04d232fe26432c5675" ns1:_="">
    <xsd:import namespace="2b4b6fc7-bde4-44a8-8bca-a78eb25a27e9"/>
    <xsd:element name="properties">
      <xsd:complexType>
        <xsd:sequence>
          <xsd:element name="documentManagement">
            <xsd:complexType>
              <xsd:all>
                <xsd:element ref="ns1:Group_x0020_Name" minOccurs="0"/>
                <xsd:element ref="ns1:Group_x0020_Date" minOccurs="0"/>
                <xsd:element ref="ns1:Dossier_x0020_Number" minOccurs="0"/>
                <xsd:element ref="ns1:History_x0020_of_x0020_Remarks" minOccurs="0"/>
                <xsd:element ref="ns1:Administrative" minOccurs="0"/>
                <xsd:element ref="ns1:Confidential1" minOccurs="0"/>
                <xsd:element ref="ns1:Version_x0020_Published_x0020_To_x0020_Library" minOccurs="0"/>
                <xsd:element ref="ns1:Version_x0020_Published_x0020_to_x0020_Internet" minOccurs="0"/>
                <xsd:element ref="ns1:QuickPartDocumentId" minOccurs="0"/>
                <xsd:element ref="ns1:d4ec9b080060429989fa5f940ee3f852" minOccurs="0"/>
                <xsd:element ref="ns1:TaxCatchAll" minOccurs="0"/>
                <xsd:element ref="ns1:o3cf37d2a5d34fd7955003a053893e5e" minOccurs="0"/>
                <xsd:element ref="ns1:_dlc_DocId" minOccurs="0"/>
                <xsd:element ref="ns1:TaxCatchAllLabel" minOccurs="0"/>
                <xsd:element ref="ns1:ma0d6816d453412a898e0908e90b1a73" minOccurs="0"/>
                <xsd:element ref="ns1:_dlc_DocIdUrl" minOccurs="0"/>
                <xsd:element ref="ns1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4b6fc7-bde4-44a8-8bca-a78eb25a27e9" elementFormDefault="qualified">
    <xsd:import namespace="http://schemas.microsoft.com/office/2006/documentManagement/types"/>
    <xsd:import namespace="http://schemas.microsoft.com/office/infopath/2007/PartnerControls"/>
    <xsd:element name="Group_x0020_Name" ma:index="0" nillable="true" ma:displayName="Group Name" ma:list="{f15f9345-aa06-4986-9291-33fea2533fb7}" ma:internalName="Group_x0020_Name" ma:showField="Title" ma:web="446dbfdb-00e9-481a-9d79-1855c65de329">
      <xsd:simpleType>
        <xsd:restriction base="dms:Lookup"/>
      </xsd:simpleType>
    </xsd:element>
    <xsd:element name="Group_x0020_Date" ma:index="1" nillable="true" ma:displayName="Group Date" ma:format="DateOnly" ma:internalName="Group_x0020_Date">
      <xsd:simpleType>
        <xsd:restriction base="dms:DateTime"/>
      </xsd:simpleType>
    </xsd:element>
    <xsd:element name="Dossier_x0020_Number" ma:index="7" nillable="true" ma:displayName="Dossier Number" ma:internalName="Dossier_x0020_Number">
      <xsd:simpleType>
        <xsd:restriction base="dms:Text">
          <xsd:maxLength value="255"/>
        </xsd:restriction>
      </xsd:simpleType>
    </xsd:element>
    <xsd:element name="History_x0020_of_x0020_Remarks" ma:index="8" nillable="true" ma:displayName="History of Remarks" ma:internalName="History_x0020_of_x0020_Remarks">
      <xsd:simpleType>
        <xsd:restriction base="dms:Note">
          <xsd:maxLength value="255"/>
        </xsd:restriction>
      </xsd:simpleType>
    </xsd:element>
    <xsd:element name="Administrative" ma:index="9" nillable="true" ma:displayName="Administrative" ma:default="0" ma:internalName="Administrative">
      <xsd:simpleType>
        <xsd:restriction base="dms:Boolean"/>
      </xsd:simpleType>
    </xsd:element>
    <xsd:element name="Confidential1" ma:index="10" nillable="true" ma:displayName="Confidential" ma:default="0" ma:internalName="Confidential1">
      <xsd:simpleType>
        <xsd:restriction base="dms:Boolean"/>
      </xsd:simpleType>
    </xsd:element>
    <xsd:element name="Version_x0020_Published_x0020_To_x0020_Library" ma:index="11" nillable="true" ma:displayName="Version Published to Library" ma:internalName="Version_x0020_Published_x0020_To_x0020_Library">
      <xsd:simpleType>
        <xsd:restriction base="dms:Text">
          <xsd:maxLength value="255"/>
        </xsd:restriction>
      </xsd:simpleType>
    </xsd:element>
    <xsd:element name="Version_x0020_Published_x0020_to_x0020_Internet" ma:index="12" nillable="true" ma:displayName="Version Published to Internet" ma:internalName="Version_x0020_Published_x0020_to_x0020_Internet">
      <xsd:simpleType>
        <xsd:restriction base="dms:Text">
          <xsd:maxLength value="255"/>
        </xsd:restriction>
      </xsd:simpleType>
    </xsd:element>
    <xsd:element name="QuickPartDocumentId" ma:index="13" nillable="true" ma:displayName="Doc Id" ma:internalName="QuickPartDocumentId" ma:readOnly="false">
      <xsd:simpleType>
        <xsd:restriction base="dms:Text">
          <xsd:maxLength value="255"/>
        </xsd:restriction>
      </xsd:simpleType>
    </xsd:element>
    <xsd:element name="d4ec9b080060429989fa5f940ee3f852" ma:index="16" nillable="true" ma:taxonomy="true" ma:internalName="d4ec9b080060429989fa5f940ee3f852" ma:taxonomyFieldName="Service1" ma:displayName="Service" ma:readOnly="false" ma:default="" ma:fieldId="{d4ec9b08-0060-4299-89fa-5f940ee3f852}" ma:sspId="75b52628-4ae0-409d-b79e-6d0521b2c784" ma:termSetId="46b8dc2a-6372-4a7b-bdd4-6b0c5e78749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7" nillable="true" ma:displayName="Taxonomy Catch All Column" ma:hidden="true" ma:list="{aacb5312-317a-4e89-849f-bd5396de7844}" ma:internalName="TaxCatchAll" ma:showField="CatchAllData" ma:web="446dbfdb-00e9-481a-9d79-1855c65de32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3cf37d2a5d34fd7955003a053893e5e" ma:index="18" nillable="true" ma:taxonomy="true" ma:internalName="o3cf37d2a5d34fd7955003a053893e5e" ma:taxonomyFieldName="Languages" ma:displayName="Languages" ma:default="" ma:fieldId="{83cf37d2-a5d3-4fd7-9550-03a053893e5e}" ma:taxonomyMulti="true" ma:sspId="75b52628-4ae0-409d-b79e-6d0521b2c784" ma:termSetId="af6d6fcf-919d-4606-93f6-1f52cad124c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20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TaxCatchAllLabel" ma:index="23" nillable="true" ma:displayName="Taxonomy Catch All Column1" ma:hidden="true" ma:list="{aacb5312-317a-4e89-849f-bd5396de7844}" ma:internalName="TaxCatchAllLabel" ma:readOnly="true" ma:showField="CatchAllDataLabel" ma:web="446dbfdb-00e9-481a-9d79-1855c65de32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a0d6816d453412a898e0908e90b1a73" ma:index="24" nillable="true" ma:taxonomy="true" ma:internalName="ma0d6816d453412a898e0908e90b1a73" ma:taxonomyFieldName="Telecom_x0020_Document_x0020_Type" ma:displayName="Telecom Document Type" ma:default="" ma:fieldId="{6a0d6816-d453-412a-898e-0908e90b1a73}" ma:sspId="75b52628-4ae0-409d-b79e-6d0521b2c784" ma:termSetId="70a71869-97dc-44c4-809f-c82c1748fef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Url" ma:index="25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5" ma:displayName="Inhoudstype"/>
        <xsd:element ref="dc:title" minOccurs="0" maxOccurs="1" ma:index="3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_x0020_Published_x0020_To_x0020_Library xmlns="2b4b6fc7-bde4-44a8-8bca-a78eb25a27e9" xsi:nil="true"/>
    <d4ec9b080060429989fa5f940ee3f852 xmlns="2b4b6fc7-bde4-44a8-8bca-a78eb25a27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Telecom en Media</TermName>
          <TermId xmlns="http://schemas.microsoft.com/office/infopath/2007/PartnerControls">0d70e459-47d9-475b-bd99-b3a781cfdf71</TermId>
        </TermInfo>
      </Terms>
    </d4ec9b080060429989fa5f940ee3f852>
    <o3cf37d2a5d34fd7955003a053893e5e xmlns="2b4b6fc7-bde4-44a8-8bca-a78eb25a27e9">
      <Terms xmlns="http://schemas.microsoft.com/office/infopath/2007/PartnerControls"/>
    </o3cf37d2a5d34fd7955003a053893e5e>
    <Dossier_x0020_Number xmlns="2b4b6fc7-bde4-44a8-8bca-a78eb25a27e9">2014-000809</Dossier_x0020_Number>
    <Version_x0020_Published_x0020_to_x0020_Internet xmlns="2b4b6fc7-bde4-44a8-8bca-a78eb25a27e9" xsi:nil="true"/>
    <Group_x0020_Date xmlns="2b4b6fc7-bde4-44a8-8bca-a78eb25a27e9" xsi:nil="true"/>
    <ma0d6816d453412a898e0908e90b1a73 xmlns="2b4b6fc7-bde4-44a8-8bca-a78eb25a27e9">
      <Terms xmlns="http://schemas.microsoft.com/office/infopath/2007/PartnerControls"/>
    </ma0d6816d453412a898e0908e90b1a73>
    <Group_x0020_Name xmlns="2b4b6fc7-bde4-44a8-8bca-a78eb25a27e9" xsi:nil="true"/>
    <TaxCatchAll xmlns="2b4b6fc7-bde4-44a8-8bca-a78eb25a27e9">
      <Value>77</Value>
    </TaxCatchAll>
    <QuickPartDocumentId xmlns="2b4b6fc7-bde4-44a8-8bca-a78eb25a27e9">DS14-9927-572</QuickPartDocumentId>
    <History_x0020_of_x0020_Remarks xmlns="2b4b6fc7-bde4-44a8-8bca-a78eb25a27e9" xsi:nil="true"/>
    <Administrative xmlns="2b4b6fc7-bde4-44a8-8bca-a78eb25a27e9">false</Administrative>
    <Confidential1 xmlns="2b4b6fc7-bde4-44a8-8bca-a78eb25a27e9">false</Confidential1>
    <_dlc_DocId xmlns="2b4b6fc7-bde4-44a8-8bca-a78eb25a27e9">DS14-9927-572</_dlc_DocId>
    <_dlc_DocIdUrl xmlns="2b4b6fc7-bde4-44a8-8bca-a78eb25a27e9">
      <Url>http://teamworkingspace.bipt.local/sites/dossiers2014/6/2014000809/_layouts/DocIdRedir.aspx?ID=DS14-9927-572</Url>
      <Description>DS14-9927-572</Description>
    </_dlc_DocIdUrl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06FA8F-8E58-40D3-9E73-879891661D40}">
  <ds:schemaRefs>
    <ds:schemaRef ds:uri="http://schemas.microsoft.com/office/2006/metadata/customXsn"/>
  </ds:schemaRefs>
</ds:datastoreItem>
</file>

<file path=customXml/itemProps2.xml><?xml version="1.0" encoding="utf-8"?>
<ds:datastoreItem xmlns:ds="http://schemas.openxmlformats.org/officeDocument/2006/customXml" ds:itemID="{B883A21A-958D-4BAD-901D-2C6B00CF6B2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F5F48C7A-F6EB-40C8-B99F-7CBEE8E60B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4b6fc7-bde4-44a8-8bca-a78eb25a27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409297C-795E-41DC-A4AF-A0BB266BC5C9}">
  <ds:schemaRefs>
    <ds:schemaRef ds:uri="http://www.w3.org/XML/1998/namespace"/>
    <ds:schemaRef ds:uri="http://purl.org/dc/terms/"/>
    <ds:schemaRef ds:uri="http://purl.org/dc/elements/1.1/"/>
    <ds:schemaRef ds:uri="http://schemas.openxmlformats.org/package/2006/metadata/core-properties"/>
    <ds:schemaRef ds:uri="2b4b6fc7-bde4-44a8-8bca-a78eb25a27e9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</ds:schemaRefs>
</ds:datastoreItem>
</file>

<file path=customXml/itemProps5.xml><?xml version="1.0" encoding="utf-8"?>
<ds:datastoreItem xmlns:ds="http://schemas.openxmlformats.org/officeDocument/2006/customXml" ds:itemID="{08064A7B-1AC5-4BE3-AD1D-E856689ED7C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</vt:i4>
      </vt:variant>
      <vt:variant>
        <vt:lpstr>Benoemde bereiken</vt:lpstr>
      </vt:variant>
      <vt:variant>
        <vt:i4>9</vt:i4>
      </vt:variant>
    </vt:vector>
  </HeadingPairs>
  <TitlesOfParts>
    <vt:vector size="14" baseType="lpstr">
      <vt:lpstr>Value added services and minus </vt:lpstr>
      <vt:lpstr>Wholesale tariffs analog TV</vt:lpstr>
      <vt:lpstr>Wholesale tariffs digital TV</vt:lpstr>
      <vt:lpstr>Wholesale tariffs multiplay</vt:lpstr>
      <vt:lpstr>VOO combined tariff 2P-3P</vt:lpstr>
      <vt:lpstr>chosen.minus</vt:lpstr>
      <vt:lpstr>chosen.minus.TVanalogique</vt:lpstr>
      <vt:lpstr>chosen.minus.TVnumerique</vt:lpstr>
      <vt:lpstr>index.minus</vt:lpstr>
      <vt:lpstr>liste.minus</vt:lpstr>
      <vt:lpstr>minus.labels</vt:lpstr>
      <vt:lpstr>VAS.label</vt:lpstr>
      <vt:lpstr>VAS.value</vt:lpstr>
      <vt:lpstr>VAT.rate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2016-01-07-Wholesale price calculator-PUBLIC</dc:title>
  <dc:creator/>
  <cp:lastModifiedBy/>
  <dcterms:created xsi:type="dcterms:W3CDTF">2015-12-14T14:45:19Z</dcterms:created>
  <dcterms:modified xsi:type="dcterms:W3CDTF">2016-02-22T13:57:18Z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0x0101004FA21861B553C741A1AA3F2E5831C1CC050A02009F0EADBAC43CDC44A6BB8D97CFBD6481</vt:lpwstr>
  </property>
  <property fmtid="{D5CDD505-2E9C-101B-9397-08002B2CF9AE}" pid="3" name="_dlc_DocIdItemGuid">
    <vt:lpwstr>58cdeb2b-481d-4985-8bcf-1d6cf5a88dc2</vt:lpwstr>
  </property>
  <property fmtid="{D5CDD505-2E9C-101B-9397-08002B2CF9AE}" pid="4" name="Service1">
    <vt:lpwstr>77;#Telecom en Media|0d70e459-47d9-475b-bd99-b3a781cfdf71</vt:lpwstr>
  </property>
  <property fmtid="{D5CDD505-2E9C-101B-9397-08002B2CF9AE}" pid="5" name="Languages">
    <vt:lpwstr/>
  </property>
  <property fmtid="{D5CDD505-2E9C-101B-9397-08002B2CF9AE}" pid="6" name="Telecom_x0020_Document_x0020_Type">
    <vt:lpwstr/>
  </property>
  <property fmtid="{D5CDD505-2E9C-101B-9397-08002B2CF9AE}" pid="7" name="Telecom Document Type">
    <vt:lpwstr/>
  </property>
</Properties>
</file>